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0" windowHeight="0"/>
  </bookViews>
  <sheets>
    <sheet name="Rekapitulácia stavby" sheetId="1" r:id="rId1"/>
    <sheet name="I.etapa -   Chodník pre p..." sheetId="2" r:id="rId2"/>
    <sheet name="II.etapa - Chodník pre pe...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'I.etapa -   Chodník pre p...'!$C$130:$K$187</definedName>
    <definedName name="_xlnm.Print_Area" localSheetId="1">'I.etapa -   Chodník pre p...'!$C$4:$J$76,'I.etapa -   Chodník pre p...'!$C$82:$J$112,'I.etapa -   Chodník pre p...'!$C$118:$J$187</definedName>
    <definedName name="_xlnm.Print_Titles" localSheetId="1">'I.etapa -   Chodník pre p...'!$130:$130</definedName>
    <definedName name="_xlnm._FilterDatabase" localSheetId="2" hidden="1">'II.etapa - Chodník pre pe...'!$C$131:$K$218</definedName>
    <definedName name="_xlnm.Print_Area" localSheetId="2">'II.etapa - Chodník pre pe...'!$C$4:$J$76,'II.etapa - Chodník pre pe...'!$C$82:$J$113,'II.etapa - Chodník pre pe...'!$C$119:$J$218</definedName>
    <definedName name="_xlnm.Print_Titles" localSheetId="2">'II.etapa - Chodník pre pe...'!$131:$131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T213"/>
  <c r="R214"/>
  <c r="R213"/>
  <c r="P214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R171"/>
  <c r="P171"/>
  <c r="BI170"/>
  <c r="BH170"/>
  <c r="BG170"/>
  <c r="BE170"/>
  <c r="T170"/>
  <c r="R170"/>
  <c r="P170"/>
  <c r="BI166"/>
  <c r="BH166"/>
  <c r="BG166"/>
  <c r="BE166"/>
  <c r="T166"/>
  <c r="T165"/>
  <c r="R166"/>
  <c r="R165"/>
  <c r="P166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51"/>
  <c r="BH151"/>
  <c r="BG151"/>
  <c r="BE151"/>
  <c r="T151"/>
  <c r="R151"/>
  <c r="P151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J128"/>
  <c r="F128"/>
  <c r="F126"/>
  <c r="E124"/>
  <c r="BI111"/>
  <c r="BH111"/>
  <c r="BG111"/>
  <c r="BF111"/>
  <c r="BE111"/>
  <c r="BI110"/>
  <c r="BH110"/>
  <c r="BG110"/>
  <c r="BF110"/>
  <c r="BE110"/>
  <c r="J91"/>
  <c r="F91"/>
  <c r="F89"/>
  <c r="E87"/>
  <c r="J24"/>
  <c r="E24"/>
  <c r="J92"/>
  <c r="J23"/>
  <c r="J18"/>
  <c r="E18"/>
  <c r="F129"/>
  <c r="J17"/>
  <c r="J12"/>
  <c r="J89"/>
  <c r="E7"/>
  <c r="E122"/>
  <c i="2" r="J39"/>
  <c r="J38"/>
  <c i="1" r="AY95"/>
  <c i="2" r="J37"/>
  <c i="1" r="AX95"/>
  <c i="2"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2"/>
  <c r="BH182"/>
  <c r="BG182"/>
  <c r="BE182"/>
  <c r="T182"/>
  <c r="T181"/>
  <c r="R182"/>
  <c r="R181"/>
  <c r="P182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5"/>
  <c r="BH155"/>
  <c r="BG155"/>
  <c r="BE155"/>
  <c r="T155"/>
  <c r="T154"/>
  <c r="R155"/>
  <c r="R154"/>
  <c r="P155"/>
  <c r="P154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7"/>
  <c r="F127"/>
  <c r="F125"/>
  <c r="E123"/>
  <c r="BI110"/>
  <c r="BH110"/>
  <c r="BG110"/>
  <c r="BF110"/>
  <c r="BE110"/>
  <c r="BI109"/>
  <c r="BH109"/>
  <c r="BG109"/>
  <c r="BF109"/>
  <c r="BE109"/>
  <c r="J91"/>
  <c r="F91"/>
  <c r="F89"/>
  <c r="E87"/>
  <c r="J24"/>
  <c r="E24"/>
  <c r="J128"/>
  <c r="J23"/>
  <c r="J18"/>
  <c r="E18"/>
  <c r="F92"/>
  <c r="J17"/>
  <c r="J12"/>
  <c r="J89"/>
  <c r="E7"/>
  <c r="E85"/>
  <c i="1" r="L90"/>
  <c r="AM90"/>
  <c r="AM89"/>
  <c r="L89"/>
  <c r="AM87"/>
  <c r="L87"/>
  <c r="L85"/>
  <c r="L84"/>
  <c i="2" r="BK169"/>
  <c r="J167"/>
  <c r="BK137"/>
  <c r="BK150"/>
  <c r="J137"/>
  <c r="J143"/>
  <c r="BK170"/>
  <c r="J155"/>
  <c i="3" r="J198"/>
  <c r="J212"/>
  <c r="BK216"/>
  <c r="J188"/>
  <c r="J184"/>
  <c r="BK212"/>
  <c r="J174"/>
  <c r="J138"/>
  <c r="BK186"/>
  <c i="2" r="BK160"/>
  <c r="J170"/>
  <c r="J165"/>
  <c r="J152"/>
  <c r="BK134"/>
  <c r="BK185"/>
  <c r="J158"/>
  <c i="3" r="BK199"/>
  <c r="BK200"/>
  <c r="J199"/>
  <c r="BK142"/>
  <c r="BK195"/>
  <c r="J187"/>
  <c r="BK153"/>
  <c r="J196"/>
  <c i="2" r="BK141"/>
  <c r="BK182"/>
  <c r="J150"/>
  <c r="BK138"/>
  <c r="BK187"/>
  <c r="BK140"/>
  <c r="J174"/>
  <c r="J169"/>
  <c r="BK152"/>
  <c i="3" r="BK161"/>
  <c r="BK151"/>
  <c r="J200"/>
  <c r="BK141"/>
  <c r="BK181"/>
  <c r="BK217"/>
  <c r="J209"/>
  <c r="J204"/>
  <c r="J201"/>
  <c r="BK184"/>
  <c r="J161"/>
  <c r="J147"/>
  <c r="BK135"/>
  <c r="J207"/>
  <c r="J194"/>
  <c r="BK187"/>
  <c r="J186"/>
  <c r="J109"/>
  <c r="J170"/>
  <c r="J166"/>
  <c r="BK163"/>
  <c r="J144"/>
  <c r="J216"/>
  <c r="BK214"/>
  <c r="J210"/>
  <c r="BK204"/>
  <c r="J197"/>
  <c r="BK196"/>
  <c r="BK193"/>
  <c r="BK192"/>
  <c r="BK170"/>
  <c r="BK207"/>
  <c r="BK166"/>
  <c r="BK174"/>
  <c i="2" r="BK174"/>
  <c r="J171"/>
  <c r="BK177"/>
  <c r="J186"/>
  <c r="BK147"/>
  <c r="J182"/>
  <c r="BK162"/>
  <c r="BK165"/>
  <c i="3" r="BK144"/>
  <c r="J141"/>
  <c r="BK198"/>
  <c r="BK210"/>
  <c r="J157"/>
  <c r="BK194"/>
  <c r="J135"/>
  <c r="BK190"/>
  <c i="2" r="BK171"/>
  <c r="J180"/>
  <c r="J166"/>
  <c r="J108"/>
  <c r="J135"/>
  <c r="J175"/>
  <c i="1" r="AS94"/>
  <c i="3" r="BK218"/>
  <c r="J192"/>
  <c r="J206"/>
  <c r="BK206"/>
  <c r="J160"/>
  <c r="J136"/>
  <c r="J179"/>
  <c i="2" r="J178"/>
  <c r="BK167"/>
  <c r="J177"/>
  <c r="J159"/>
  <c r="BK168"/>
  <c r="J138"/>
  <c r="BK180"/>
  <c r="BK175"/>
  <c r="J141"/>
  <c i="3" r="J163"/>
  <c r="J153"/>
  <c r="J214"/>
  <c r="J145"/>
  <c r="J205"/>
  <c r="BK205"/>
  <c r="BK175"/>
  <c r="J175"/>
  <c r="J181"/>
  <c i="2" r="J147"/>
  <c r="BK166"/>
  <c r="BK149"/>
  <c r="BK135"/>
  <c r="J149"/>
  <c r="J187"/>
  <c r="BK146"/>
  <c r="J168"/>
  <c i="3" r="J171"/>
  <c r="J217"/>
  <c r="BK138"/>
  <c r="BK171"/>
  <c r="BK201"/>
  <c r="BK188"/>
  <c r="J142"/>
  <c r="J193"/>
  <c i="2" r="J146"/>
  <c r="J185"/>
  <c r="BK178"/>
  <c r="BK155"/>
  <c i="3" r="BK197"/>
  <c r="BK160"/>
  <c r="BK136"/>
  <c r="BK139"/>
  <c r="J151"/>
  <c r="J195"/>
  <c r="BK179"/>
  <c i="2" r="J140"/>
  <c r="J162"/>
  <c r="BK159"/>
  <c r="J164"/>
  <c r="BK158"/>
  <c r="BK143"/>
  <c r="BK186"/>
  <c r="J134"/>
  <c r="J160"/>
  <c r="BK164"/>
  <c i="3" r="BK145"/>
  <c r="J139"/>
  <c r="J190"/>
  <c r="BK209"/>
  <c r="BK147"/>
  <c r="BK157"/>
  <c r="J218"/>
  <c i="2" l="1" r="T173"/>
  <c r="R173"/>
  <c r="T163"/>
  <c r="T184"/>
  <c r="T183"/>
  <c i="3" r="T178"/>
  <c i="2" r="BK133"/>
  <c r="J133"/>
  <c r="J98"/>
  <c r="BK163"/>
  <c r="J163"/>
  <c r="J101"/>
  <c i="3" r="BK134"/>
  <c r="BK191"/>
  <c r="J191"/>
  <c r="J103"/>
  <c r="BK203"/>
  <c r="J203"/>
  <c r="J104"/>
  <c r="R169"/>
  <c r="P191"/>
  <c r="P203"/>
  <c i="2" r="T133"/>
  <c r="P173"/>
  <c r="P133"/>
  <c r="P163"/>
  <c i="3" r="R134"/>
  <c r="T169"/>
  <c r="BK185"/>
  <c r="J185"/>
  <c r="J102"/>
  <c r="R203"/>
  <c i="2" r="BK157"/>
  <c r="J157"/>
  <c r="J100"/>
  <c r="BK173"/>
  <c r="J173"/>
  <c r="J102"/>
  <c i="3" r="P134"/>
  <c r="P169"/>
  <c r="R178"/>
  <c r="R185"/>
  <c r="T203"/>
  <c r="P178"/>
  <c r="T185"/>
  <c r="BK215"/>
  <c r="J215"/>
  <c r="J106"/>
  <c i="2" r="T157"/>
  <c r="BK184"/>
  <c r="J184"/>
  <c r="J105"/>
  <c i="3" r="T134"/>
  <c r="BK178"/>
  <c r="J178"/>
  <c r="J101"/>
  <c r="P185"/>
  <c r="T215"/>
  <c i="2" r="R133"/>
  <c r="R132"/>
  <c r="R131"/>
  <c r="R163"/>
  <c r="R184"/>
  <c r="R183"/>
  <c i="3" r="BK169"/>
  <c r="J169"/>
  <c r="J100"/>
  <c r="R191"/>
  <c r="P215"/>
  <c i="2" r="P157"/>
  <c r="R157"/>
  <c r="P184"/>
  <c r="P183"/>
  <c i="3" r="T191"/>
  <c r="R215"/>
  <c i="2" r="BK154"/>
  <c r="J154"/>
  <c r="J99"/>
  <c r="BK181"/>
  <c r="J181"/>
  <c r="J103"/>
  <c i="3" r="BK213"/>
  <c r="J213"/>
  <c r="J105"/>
  <c r="BK165"/>
  <c r="J165"/>
  <c r="J99"/>
  <c r="E85"/>
  <c r="BF141"/>
  <c r="BF187"/>
  <c r="J31"/>
  <c r="BF160"/>
  <c r="BF170"/>
  <c r="BF181"/>
  <c r="BF194"/>
  <c r="BF198"/>
  <c r="BF201"/>
  <c r="BF206"/>
  <c i="2" r="BK132"/>
  <c r="J132"/>
  <c r="J97"/>
  <c i="3" r="BF138"/>
  <c r="BF144"/>
  <c r="BF190"/>
  <c r="BF209"/>
  <c r="J126"/>
  <c r="BF135"/>
  <c r="BF161"/>
  <c r="BF175"/>
  <c r="BF179"/>
  <c r="BF199"/>
  <c r="F92"/>
  <c r="BF145"/>
  <c r="BF204"/>
  <c r="BF216"/>
  <c r="J129"/>
  <c r="BF136"/>
  <c r="BF139"/>
  <c r="BF147"/>
  <c r="BF188"/>
  <c r="BF196"/>
  <c r="BF197"/>
  <c r="BF214"/>
  <c r="BF142"/>
  <c r="BF153"/>
  <c r="BF157"/>
  <c r="BF186"/>
  <c r="BF193"/>
  <c r="BF195"/>
  <c r="BF218"/>
  <c i="2" r="BK183"/>
  <c r="J183"/>
  <c r="J104"/>
  <c i="3" r="BF171"/>
  <c r="BF192"/>
  <c r="BF212"/>
  <c r="BF163"/>
  <c r="BF166"/>
  <c r="BF174"/>
  <c r="BF210"/>
  <c r="BF205"/>
  <c r="BF207"/>
  <c r="BF151"/>
  <c r="BF184"/>
  <c r="BF200"/>
  <c r="BF217"/>
  <c i="2" r="J125"/>
  <c r="F128"/>
  <c r="BF146"/>
  <c r="BF169"/>
  <c r="BF138"/>
  <c r="BF158"/>
  <c r="BF167"/>
  <c r="BF177"/>
  <c r="J92"/>
  <c r="J31"/>
  <c r="E121"/>
  <c r="BF155"/>
  <c r="BF141"/>
  <c r="BF165"/>
  <c r="BF160"/>
  <c r="BF171"/>
  <c r="BF185"/>
  <c r="BF134"/>
  <c r="BF143"/>
  <c r="BF166"/>
  <c r="BF174"/>
  <c r="BF180"/>
  <c r="BF187"/>
  <c r="BF152"/>
  <c r="BF137"/>
  <c r="BF140"/>
  <c r="BF147"/>
  <c r="BF149"/>
  <c r="BF168"/>
  <c r="BF175"/>
  <c r="BF178"/>
  <c r="BF150"/>
  <c r="BF159"/>
  <c r="BF164"/>
  <c r="BF135"/>
  <c r="BF162"/>
  <c r="BF170"/>
  <c r="BF182"/>
  <c r="BF186"/>
  <c r="J35"/>
  <c i="1" r="AV95"/>
  <c i="3" r="F35"/>
  <c i="1" r="AZ96"/>
  <c i="3" r="F37"/>
  <c i="1" r="BB96"/>
  <c i="2" r="F38"/>
  <c i="1" r="BC95"/>
  <c i="2" r="F39"/>
  <c i="1" r="BD95"/>
  <c i="3" r="F38"/>
  <c i="1" r="BC96"/>
  <c i="3" r="F39"/>
  <c i="1" r="BD96"/>
  <c i="2" r="F35"/>
  <c i="1" r="AZ95"/>
  <c i="2" r="F37"/>
  <c i="1" r="BB95"/>
  <c i="3" r="J35"/>
  <c i="1" r="AV96"/>
  <c i="2" l="1" r="P132"/>
  <c r="P131"/>
  <c i="1" r="AU95"/>
  <c i="3" r="T133"/>
  <c r="T132"/>
  <c r="R133"/>
  <c r="R132"/>
  <c r="P133"/>
  <c r="P132"/>
  <c i="1" r="AU96"/>
  <c i="3" r="BK133"/>
  <c r="BK132"/>
  <c r="J132"/>
  <c r="J96"/>
  <c r="J30"/>
  <c i="2" r="T132"/>
  <c r="T131"/>
  <c i="3" r="J134"/>
  <c r="J98"/>
  <c i="2" r="BK131"/>
  <c r="J131"/>
  <c r="J96"/>
  <c r="J30"/>
  <c r="J36"/>
  <c i="1" r="AW95"/>
  <c r="AT95"/>
  <c i="3" r="J32"/>
  <c i="1" r="AG96"/>
  <c i="2" r="J32"/>
  <c i="1" r="AG95"/>
  <c r="AG94"/>
  <c r="AK26"/>
  <c r="AZ94"/>
  <c r="W29"/>
  <c i="3" r="J36"/>
  <c i="1" r="AW96"/>
  <c r="AT96"/>
  <c i="3" r="F36"/>
  <c i="1" r="BA96"/>
  <c i="2" r="F36"/>
  <c i="1" r="BA95"/>
  <c r="BD94"/>
  <c r="W33"/>
  <c r="BC94"/>
  <c r="W32"/>
  <c r="BB94"/>
  <c r="W31"/>
  <c i="3" l="1" r="J133"/>
  <c r="J97"/>
  <c i="1" r="AN95"/>
  <c i="3" r="J41"/>
  <c i="2" r="J41"/>
  <c i="1" r="AN96"/>
  <c r="AU94"/>
  <c i="3" r="J113"/>
  <c i="1" r="BA94"/>
  <c r="AW94"/>
  <c r="AK30"/>
  <c r="AV94"/>
  <c r="AK29"/>
  <c r="AY94"/>
  <c r="AX94"/>
  <c i="2" r="J112"/>
  <c i="1" l="1" r="AK35"/>
  <c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<sst xmlns="http://schemas.openxmlformats.org/spreadsheetml/2006/main">
  <si>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</si>
  <si>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</si>
  <si>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</si>
  <si>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</si>
  <si>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{33c88a5a-c544-4d64-89ae-b3f8bcddd138}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</si>
  <si>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</si>
  <si>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</si>
  <si>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</si>
  <si>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</si>
  <si>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</si>
  <si>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</si>
  <si>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</si>
  <si>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ch-ST</t>
  </si>
  <si>
    <t>Stavba:</t>
  </si>
  <si>
    <t xml:space="preserve">  Chodník pre peších v obci Šarišská Trstená</t>
  </si>
  <si>
    <t>JKSO:</t>
  </si>
  <si>
    <t>KS:</t>
  </si>
  <si>
    <t>Miesto:</t>
  </si>
  <si>
    <t xml:space="preserve">Šarišská Trstená </t>
  </si>
  <si>
    <t>Dátum:</t>
  </si>
  <si>
    <t>8. 8. 2023</t>
  </si>
  <si>
    <t>Objednávateľ:</t>
  </si>
  <si>
    <t>IČO:</t>
  </si>
  <si>
    <t xml:space="preserve">Obec Šarišská Trstená </t>
  </si>
  <si>
    <t>IČ DPH:</t>
  </si>
  <si>
    <t>Zhotoviteľ:</t>
  </si>
  <si>
    <t xml:space="preserve"> </t>
  </si>
  <si>
    <t>Projektant:</t>
  </si>
  <si>
    <t>Ing.Hrabčák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</si>
  <si>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</si>
  <si>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</si>
  <si>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</si>
  <si>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</si>
  <si>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</si>
  <si>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</si>
  <si>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</si>
  <si>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</si>
  <si>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</si>
  <si>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</si>
  <si>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</si>
  <si>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</si>
  <si>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</si>
  <si>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</si>
  <si>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</si>
  <si>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</si>
  <si>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</si>
  <si>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</si>
  <si>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</si>
  <si>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</si>
  <si>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</si>
  <si>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</si>
  <si>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</si>
  <si>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</si>
  <si>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</si>
  <si>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</si>
  <si>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</si>
  <si>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</si>
  <si>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</si>
  <si>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</si>
  <si>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</si>
  <si>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</si>
  <si>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</si>
  <si>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</si>
  <si>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</si>
  <si>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</si>
  <si>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</si>
  <si>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</si>
  <si>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</si>
  <si>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</si>
  <si>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</si>
  <si>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</si>
  <si>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</si>
  <si>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</si>
  <si>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</si>
  <si>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</si>
  <si>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</si>
  <si>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</si>
  <si>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I.etapa</t>
  </si>
  <si>
    <t xml:space="preserve">  Chodník pre peších </t>
  </si>
  <si>
    <t>STA</t>
  </si>
  <si>
    <t>1</t>
  </si>
  <si>
    <t>{20c02943-a2ca-4531-a2f2-a925ef539846}</t>
  </si>
  <si>
    <t>II.etapa</t>
  </si>
  <si>
    <t xml:space="preserve">Chodník pre peších </t>
  </si>
  <si>
    <t>{cfd60c2e-4859-44d6-b306-5fc3634b204f}</t>
  </si>
  <si>
    <t>KRYCÍ LIST ROZPOČTU</t>
  </si>
  <si>
    <t>Objekt:</t>
  </si>
  <si>
    <t xml:space="preserve">I.etapa -   Chodník pre peších 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</si>
  <si>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</si>
  <si>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</si>
  <si>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</si>
  <si>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</si>
  <si>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</si>
  <si>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</si>
  <si>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</si>
  <si>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</si>
  <si>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</si>
  <si>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</si>
  <si>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</si>
  <si>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</si>
  <si>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</si>
  <si>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</si>
  <si>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</si>
  <si>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</si>
  <si>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</si>
  <si>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</si>
  <si>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</si>
  <si>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</si>
  <si>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Sťažené podmienky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</si>
  <si>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</si>
  <si>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</si>
  <si>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</si>
  <si>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</si>
  <si>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</si>
  <si>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</si>
  <si>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</si>
  <si>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</si>
  <si>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</si>
  <si>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</si>
  <si>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</si>
  <si>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</si>
  <si>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</si>
  <si>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</si>
  <si>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</si>
  <si>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</si>
  <si>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</si>
  <si>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</si>
  <si>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122202201.S</t>
  </si>
  <si>
    <t>Odkopávka a prekopávka nezapažená pre cesty, v hornine 3 do 100 m3</t>
  </si>
  <si>
    <t>m3</t>
  </si>
  <si>
    <t>4</t>
  </si>
  <si>
    <t>1953902687</t>
  </si>
  <si>
    <t>122202209.S</t>
  </si>
  <si>
    <t>Odkopávky a prekopávky nezapažené pre cesty. Príplatok za lepivosť horniny 3</t>
  </si>
  <si>
    <t>-2058904175</t>
  </si>
  <si>
    <t>VV</t>
  </si>
  <si>
    <t>16,56*0,5</t>
  </si>
  <si>
    <t>3</t>
  </si>
  <si>
    <t>132201101.S</t>
  </si>
  <si>
    <t>Výkop ryhy do šírky 600 mm v horn.3 do 100 m3</t>
  </si>
  <si>
    <t>-375059321</t>
  </si>
  <si>
    <t>132201109.S</t>
  </si>
  <si>
    <t>Príplatok k cene za lepivosť pri hĺbení rýh šírky do 600 mm zapažených i nezapažených s urovnaním dna v hornine 3</t>
  </si>
  <si>
    <t>-1610947697</t>
  </si>
  <si>
    <t>32,640*0,5</t>
  </si>
  <si>
    <t>5</t>
  </si>
  <si>
    <t>133201101.S</t>
  </si>
  <si>
    <t>Výkop šachty zapaženej, hornina 3 do 100 m3</t>
  </si>
  <si>
    <t>-1136854695</t>
  </si>
  <si>
    <t>6</t>
  </si>
  <si>
    <t>133201109.S</t>
  </si>
  <si>
    <t>Príplatok k cenám za lepivosť pri hĺbení šachiet zapažených i nezapažených v hornine 3</t>
  </si>
  <si>
    <t>-59007711</t>
  </si>
  <si>
    <t>0,75*0,5</t>
  </si>
  <si>
    <t>7</t>
  </si>
  <si>
    <t>162301121.S</t>
  </si>
  <si>
    <t>Vodorovné premiestnenie výkopku po spevnenej ceste z horniny tr.1-4, nad 100 do 1000 m3 na vzdialenosť nad 50 do 500 m</t>
  </si>
  <si>
    <t>917504812</t>
  </si>
  <si>
    <t>"prebytok"</t>
  </si>
  <si>
    <t>13,44+7,32+3,14*0,4*0,4*2*3+122,03*3,14*0,25*0,25</t>
  </si>
  <si>
    <t>8</t>
  </si>
  <si>
    <t>171101103.S</t>
  </si>
  <si>
    <t xml:space="preserve">Uloženie sypaniny do násypu  súdržnej horniny s mierou zhutnenia nad 96 do 100 % podľa Proctor-Standard</t>
  </si>
  <si>
    <t>-470889638</t>
  </si>
  <si>
    <t>9</t>
  </si>
  <si>
    <t>174101001.S</t>
  </si>
  <si>
    <t>Zásyp sypaninou so zhutnením jám, šachiet, rýh, zárezov alebo okolo objektov do 100 m3</t>
  </si>
  <si>
    <t>1672217041</t>
  </si>
  <si>
    <t>32,64+0,75-13,44-7,322-3,14*0,4*0,4*2*3</t>
  </si>
  <si>
    <t>10</t>
  </si>
  <si>
    <t>175101101.S</t>
  </si>
  <si>
    <t>Obsyp potrubia sypaninou z vhodných hornín 1 až 4 bez prehodenia sypaniny</t>
  </si>
  <si>
    <t>-571393597</t>
  </si>
  <si>
    <t>11</t>
  </si>
  <si>
    <t>M</t>
  </si>
  <si>
    <t>583310002900.S</t>
  </si>
  <si>
    <t>Štrkopiesok frakcia 0-16 mm</t>
  </si>
  <si>
    <t>t</t>
  </si>
  <si>
    <t>1312721307</t>
  </si>
  <si>
    <t>13,44*1,8</t>
  </si>
  <si>
    <t>12</t>
  </si>
  <si>
    <t>181101102.S</t>
  </si>
  <si>
    <t>Úprava pláne v zárezoch v hornine 1-4 so zhutnením</t>
  </si>
  <si>
    <t>m2</t>
  </si>
  <si>
    <t>-674109973</t>
  </si>
  <si>
    <t>252,14</t>
  </si>
  <si>
    <t>Vodorovné konštrukcie</t>
  </si>
  <si>
    <t>13</t>
  </si>
  <si>
    <t>451573111.S</t>
  </si>
  <si>
    <t>Lôžko pod potrubie, stoky a drobné objekty, v otvorenom výkope z piesku a štrkopiesku do 63 mm</t>
  </si>
  <si>
    <t>-887211413</t>
  </si>
  <si>
    <t>73,22*0,1</t>
  </si>
  <si>
    <t>Komunikácie</t>
  </si>
  <si>
    <t>14</t>
  </si>
  <si>
    <t>564261111.S</t>
  </si>
  <si>
    <t>Podklad alebo podsyp zo štrkopiesku s rozprestretím, vlhčením a zhutnením, po zhutnení hr. 200 mm</t>
  </si>
  <si>
    <t>-740573349</t>
  </si>
  <si>
    <t>15</t>
  </si>
  <si>
    <t>596911144.S</t>
  </si>
  <si>
    <t>Kladenie betónovej zámkovej dlažby komunikácií pre peších hr. 60 mm pre peších nad 300 m2 so zriadením lôžka z kameniva hr. 30 mm</t>
  </si>
  <si>
    <t>-1065989376</t>
  </si>
  <si>
    <t>16</t>
  </si>
  <si>
    <t>592460007700.S</t>
  </si>
  <si>
    <t xml:space="preserve">Dlažba betónová zámková 60 mm, </t>
  </si>
  <si>
    <t>-204687890</t>
  </si>
  <si>
    <t>252,14*1,02 'Prepočítané koeficientom množstva</t>
  </si>
  <si>
    <t>17</t>
  </si>
  <si>
    <t>599111111.S</t>
  </si>
  <si>
    <t>Zálievka asfaltová škár dlažby, hĺbky do 50 mm, s vyčistením škár-pri obrubníkoch</t>
  </si>
  <si>
    <t>467746840</t>
  </si>
  <si>
    <t>Rúrové vedenie</t>
  </si>
  <si>
    <t>18</t>
  </si>
  <si>
    <t>871354206.S</t>
  </si>
  <si>
    <t>Potrubie kanalizačné hladké plnostenné PP SN 10 DN 200</t>
  </si>
  <si>
    <t>m</t>
  </si>
  <si>
    <t>-1375410967</t>
  </si>
  <si>
    <t>19</t>
  </si>
  <si>
    <t>871424214.S</t>
  </si>
  <si>
    <t>Potrubie kanalizačné hladké plnostenné PP SN 10 DN 500</t>
  </si>
  <si>
    <t>-26279166</t>
  </si>
  <si>
    <t>892351000.S</t>
  </si>
  <si>
    <t>Skúška tesnosti kanalizácie D 200 mm</t>
  </si>
  <si>
    <t>856665444</t>
  </si>
  <si>
    <t>21</t>
  </si>
  <si>
    <t>892421000.S</t>
  </si>
  <si>
    <t>Skúška tesnosti kanalizácie D 500 mm</t>
  </si>
  <si>
    <t>-428594399</t>
  </si>
  <si>
    <t>22</t>
  </si>
  <si>
    <t>894810012.S</t>
  </si>
  <si>
    <t>Montáž PP revíznej kanalizačnej šachty, priemeru 800 mm, výška šachty 2 m, s roznášacím prstencom a poklopom</t>
  </si>
  <si>
    <t>ks</t>
  </si>
  <si>
    <t>-391355143</t>
  </si>
  <si>
    <t>23</t>
  </si>
  <si>
    <t>450085</t>
  </si>
  <si>
    <t>Kanalizačná plastová šachta výška 2,0m priemer šachty/napojenie 800/200,</t>
  </si>
  <si>
    <t>397851347</t>
  </si>
  <si>
    <t>24</t>
  </si>
  <si>
    <t>552410002300.S</t>
  </si>
  <si>
    <t>Poklop liatinový D400 priemer 600 mm</t>
  </si>
  <si>
    <t>-64183766</t>
  </si>
  <si>
    <t>25</t>
  </si>
  <si>
    <t>899721132.S</t>
  </si>
  <si>
    <t>Označenie kanalizačného potrubia hnedou výstražnou fóliou</t>
  </si>
  <si>
    <t>-1976254232</t>
  </si>
  <si>
    <t>6,15</t>
  </si>
  <si>
    <t>Ostatné konštrukcie a práce-búranie</t>
  </si>
  <si>
    <t>26</t>
  </si>
  <si>
    <t>916361111.S</t>
  </si>
  <si>
    <t>Osadenie cestného obrubníka betónového ležatého do lôžka z betónu prostého tr. C 12/15 s bočnou oporou</t>
  </si>
  <si>
    <t>1159497787</t>
  </si>
  <si>
    <t>27</t>
  </si>
  <si>
    <t>592170003800.S</t>
  </si>
  <si>
    <t>Obrubník cestný s lxšxv 1000x150x250 mm, prírodný</t>
  </si>
  <si>
    <t>1376532607</t>
  </si>
  <si>
    <t>121,84*1,01 'Prepočítané koeficientom množstva</t>
  </si>
  <si>
    <t>28</t>
  </si>
  <si>
    <t>917762111.S</t>
  </si>
  <si>
    <t>Osadenie chodník. obrubníka betónového ležatého do lôžka z betónu prosteho tr. C 12/15 s bočnou oporou</t>
  </si>
  <si>
    <t>-1413481564</t>
  </si>
  <si>
    <t>29</t>
  </si>
  <si>
    <t>592170001800.S</t>
  </si>
  <si>
    <t>Obrubník parkový, lxšxv 1000x50x200 mm,</t>
  </si>
  <si>
    <t>-2099676473</t>
  </si>
  <si>
    <t>145,03*1,01 'Prepočítané koeficientom množstva</t>
  </si>
  <si>
    <t>30</t>
  </si>
  <si>
    <t>919735111.S</t>
  </si>
  <si>
    <t>Rezanie existujúceho asfaltového krytu alebo podkladu hĺbky do 50 mm</t>
  </si>
  <si>
    <t>998698155</t>
  </si>
  <si>
    <t>99</t>
  </si>
  <si>
    <t>Presun hmôt HSV</t>
  </si>
  <si>
    <t>31</t>
  </si>
  <si>
    <t>998223011.S</t>
  </si>
  <si>
    <t>Presun hmôt pre pozemné komunikácie s krytom dláždeným (822 2.3, 822 5.3) akejkoľvek dĺžky objektu</t>
  </si>
  <si>
    <t>1425429193</t>
  </si>
  <si>
    <t>PSV</t>
  </si>
  <si>
    <t>Práce a dodávky PSV</t>
  </si>
  <si>
    <t>767</t>
  </si>
  <si>
    <t>Konštrukcie doplnkové kovové</t>
  </si>
  <si>
    <t>32</t>
  </si>
  <si>
    <t>767591221.Sp</t>
  </si>
  <si>
    <t xml:space="preserve">Montáž mriežky </t>
  </si>
  <si>
    <t>828180009</t>
  </si>
  <si>
    <t>33</t>
  </si>
  <si>
    <t>55355</t>
  </si>
  <si>
    <t xml:space="preserve">Odtoková  mriežka oceľová 150/200</t>
  </si>
  <si>
    <t>-1234767501</t>
  </si>
  <si>
    <t>34</t>
  </si>
  <si>
    <t>998767201.S</t>
  </si>
  <si>
    <t>Presun hmôt pre kovové stavebné doplnkové konštrukcie v objektoch výšky do 6 m</t>
  </si>
  <si>
    <t>%</t>
  </si>
  <si>
    <t>269414883</t>
  </si>
  <si>
    <t xml:space="preserve">II.etapa - Chodník pre peších </t>
  </si>
  <si>
    <t xml:space="preserve">    2 - Zakladanie</t>
  </si>
  <si>
    <t xml:space="preserve">    3 - Zvislé a kompletné konštrukcie</t>
  </si>
  <si>
    <t>16382671</t>
  </si>
  <si>
    <t>1238808237</t>
  </si>
  <si>
    <t>17,17*0,5</t>
  </si>
  <si>
    <t>-131310890</t>
  </si>
  <si>
    <t>-141461092</t>
  </si>
  <si>
    <t>35,230*0,5</t>
  </si>
  <si>
    <t>132201201.S</t>
  </si>
  <si>
    <t>Výkop ryhy šírky 600-2000mm horn.3 do 100m3</t>
  </si>
  <si>
    <t>1650595907</t>
  </si>
  <si>
    <t>132201209.S</t>
  </si>
  <si>
    <t>Príplatok k cenám za lepivosť pri hĺbení rýh š. nad 600 do 2 000 mm zapaž. i nezapažených, s urovnaním dna v hornine 3</t>
  </si>
  <si>
    <t>507535330</t>
  </si>
  <si>
    <t>28,8*0,5</t>
  </si>
  <si>
    <t>-733064634</t>
  </si>
  <si>
    <t>1543266614</t>
  </si>
  <si>
    <t>0,51*0,5</t>
  </si>
  <si>
    <t>162301101.S</t>
  </si>
  <si>
    <t>Vodorovné premiestnenie výkopku po spevnenej ceste z horniny tr.1-4, do 100 m3 na vzdialenosť do 500 m</t>
  </si>
  <si>
    <t>1634386138</t>
  </si>
  <si>
    <t>8,74+4,698+36,8*3,14*0,25*0,25+41,5*3,14*0,2*0,2+3,14*0,4*0,4*2*2+3,84</t>
  </si>
  <si>
    <t>Súčet</t>
  </si>
  <si>
    <t>-1874726392</t>
  </si>
  <si>
    <t>1086,03</t>
  </si>
  <si>
    <t>174101002.S</t>
  </si>
  <si>
    <t>Zásyp sypaninou so zhutnením jám, šachiet, rýh, zárezov alebo okolo objektov nad 100 do 1000 m3</t>
  </si>
  <si>
    <t>-1377909715</t>
  </si>
  <si>
    <t>17,17+35,23+0,51-8,74-4,698-36,8*3,14*0,25*0,25-41,5*3,14*0,2*0,2-3,14*0,4*0,4*2*2-3,84</t>
  </si>
  <si>
    <t>42,8</t>
  </si>
  <si>
    <t>583310003400.S</t>
  </si>
  <si>
    <t>Štrkopiesok frakcia 0-63 mm</t>
  </si>
  <si>
    <t>458800771</t>
  </si>
  <si>
    <t>42,8*1,8</t>
  </si>
  <si>
    <t>1011505378</t>
  </si>
  <si>
    <t>-377072170</t>
  </si>
  <si>
    <t>8,74*1,8</t>
  </si>
  <si>
    <t>1249229986</t>
  </si>
  <si>
    <t>371,09</t>
  </si>
  <si>
    <t>Zakladanie</t>
  </si>
  <si>
    <t>271573001.S</t>
  </si>
  <si>
    <t>Násyp pod základové konštrukcie so zhutnením zo štrkopiesku fr.0-32 mm</t>
  </si>
  <si>
    <t>1715485562</t>
  </si>
  <si>
    <t>38,4*0,1</t>
  </si>
  <si>
    <t>Zvislé a kompletné konštrukcie</t>
  </si>
  <si>
    <t>327323127.S</t>
  </si>
  <si>
    <t>Múry a valy z betónu železového tr. C 25/30</t>
  </si>
  <si>
    <t>1654010456</t>
  </si>
  <si>
    <t>327351211.S</t>
  </si>
  <si>
    <t>Debnenie múrov a valov zvislých aj sklonených, výšky do 20 m zhotovenie</t>
  </si>
  <si>
    <t>-596701418</t>
  </si>
  <si>
    <t>65*(1+2,75)/2*2+(0,3+0,7)/2*(1+2,75)/2*2</t>
  </si>
  <si>
    <t>327351221.S</t>
  </si>
  <si>
    <t>Debnenie múrov a valov zvislých aj sklonených, výšky do 20 m odstránenie</t>
  </si>
  <si>
    <t>947342151</t>
  </si>
  <si>
    <t>327361006.S</t>
  </si>
  <si>
    <t>Výstuž múrov a valov priemeru do 12 mm, z ocele B500 (10505)</t>
  </si>
  <si>
    <t>1976686905</t>
  </si>
  <si>
    <t>952742233</t>
  </si>
  <si>
    <t>46,98*0,1</t>
  </si>
  <si>
    <t>454791111.S</t>
  </si>
  <si>
    <t xml:space="preserve">Osadenie prvku plast.,v stenách alebo dna vodár.  prestupov pre telesá vodné-dren. rúrky  dn 100</t>
  </si>
  <si>
    <t>698369086</t>
  </si>
  <si>
    <t>6,5/0,5</t>
  </si>
  <si>
    <t>286130002640.S</t>
  </si>
  <si>
    <t>Rúra flexibilná drenážna PE, DN 100</t>
  </si>
  <si>
    <t>-1617293561</t>
  </si>
  <si>
    <t>-2058274632</t>
  </si>
  <si>
    <t>-1235681787</t>
  </si>
  <si>
    <t>-962998650</t>
  </si>
  <si>
    <t>371,09*1,02 'Prepočítané koeficientom množstva</t>
  </si>
  <si>
    <t>139073647</t>
  </si>
  <si>
    <t>377688452</t>
  </si>
  <si>
    <t>871394212.S</t>
  </si>
  <si>
    <t>Potrubie kanalizačné hladké plnostenné PP SN 10 DN 400</t>
  </si>
  <si>
    <t>1336154350</t>
  </si>
  <si>
    <t>-1290041810</t>
  </si>
  <si>
    <t>-220749961</t>
  </si>
  <si>
    <t>892391000.S</t>
  </si>
  <si>
    <t>Skúška tesnosti kanalizácie D 400 mm</t>
  </si>
  <si>
    <t>-810828717</t>
  </si>
  <si>
    <t>-426377163</t>
  </si>
  <si>
    <t>-818259541</t>
  </si>
  <si>
    <t>35</t>
  </si>
  <si>
    <t>2063367591</t>
  </si>
  <si>
    <t>36</t>
  </si>
  <si>
    <t>-1769347436</t>
  </si>
  <si>
    <t>37</t>
  </si>
  <si>
    <t>-1661596532</t>
  </si>
  <si>
    <t>36,8+41,5+5,85</t>
  </si>
  <si>
    <t>38</t>
  </si>
  <si>
    <t>911131111.S</t>
  </si>
  <si>
    <t>Osadenie a montáž cestného zábradlia oceľového s oceľovými stĺpikmi</t>
  </si>
  <si>
    <t>402381455</t>
  </si>
  <si>
    <t>39</t>
  </si>
  <si>
    <t>553550001600.S1</t>
  </si>
  <si>
    <t xml:space="preserve">Zábradlový systém pozinkovaný  dvojrúrkové</t>
  </si>
  <si>
    <t>1209071925</t>
  </si>
  <si>
    <t>40</t>
  </si>
  <si>
    <t>-176410026</t>
  </si>
  <si>
    <t>41</t>
  </si>
  <si>
    <t>1116082672</t>
  </si>
  <si>
    <t>97,14*1,01 'Prepočítané koeficientom množstva</t>
  </si>
  <si>
    <t>42</t>
  </si>
  <si>
    <t>-555830394</t>
  </si>
  <si>
    <t>43</t>
  </si>
  <si>
    <t>932727694</t>
  </si>
  <si>
    <t>48,88*1,01 'Prepočítané koeficientom množstva</t>
  </si>
  <si>
    <t>44</t>
  </si>
  <si>
    <t>175914057</t>
  </si>
  <si>
    <t>45</t>
  </si>
  <si>
    <t>1002253865</t>
  </si>
  <si>
    <t>46</t>
  </si>
  <si>
    <t>-1320848969</t>
  </si>
  <si>
    <t>47</t>
  </si>
  <si>
    <t>568976561</t>
  </si>
  <si>
    <t>48</t>
  </si>
  <si>
    <t>-2016885351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</si>
</sst>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>
      <alignment horizontal="left" vertical="center"/>
    </xf>
    <xf numFmtId="4" fontId="24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S4" s="18" t="s">
        <v>10</v>
      </c>
    </row>
    <row r="5" s="1" customFormat="1" ht="12" customHeight="1">
      <c r="B5" s="21"/>
      <c r="D5" s="24" t="s">
        <v>11</v>
      </c>
      <c r="K5" s="25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13</v>
      </c>
      <c r="K6" s="27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15</v>
      </c>
      <c r="K7" s="25" t="s">
        <v>1</v>
      </c>
      <c r="AK7" s="28" t="s">
        <v>16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17</v>
      </c>
      <c r="K8" s="25" t="s">
        <v>18</v>
      </c>
      <c r="AK8" s="28" t="s">
        <v>19</v>
      </c>
      <c r="AN8" s="25" t="s">
        <v>20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21</v>
      </c>
      <c r="AK10" s="28" t="s">
        <v>22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23</v>
      </c>
      <c r="AK11" s="28" t="s">
        <v>24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25</v>
      </c>
      <c r="AK13" s="28" t="s">
        <v>22</v>
      </c>
      <c r="AN13" s="25" t="s">
        <v>1</v>
      </c>
      <c r="AR13" s="21"/>
      <c r="BS13" s="18" t="s">
        <v>6</v>
      </c>
    </row>
    <row r="14">
      <c r="B14" s="21"/>
      <c r="E14" s="25" t="s">
        <v>26</v>
      </c>
      <c r="AK14" s="28" t="s">
        <v>24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27</v>
      </c>
      <c r="AK16" s="28" t="s">
        <v>22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28</v>
      </c>
      <c r="AK17" s="28" t="s">
        <v>24</v>
      </c>
      <c r="AN17" s="25" t="s">
        <v>1</v>
      </c>
      <c r="AR17" s="21"/>
      <c r="BS17" s="18" t="s">
        <v>29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30</v>
      </c>
      <c r="AK19" s="28" t="s">
        <v>22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26</v>
      </c>
      <c r="AK20" s="28" t="s">
        <v>24</v>
      </c>
      <c r="AN20" s="25" t="s">
        <v>1</v>
      </c>
      <c r="AR20" s="21"/>
      <c r="BS20" s="18" t="s">
        <v>29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31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156492.73999999999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33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34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35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36</v>
      </c>
      <c r="E29" s="3"/>
      <c r="F29" s="38" t="s">
        <v>37</v>
      </c>
      <c r="G29" s="3"/>
      <c r="H29" s="3"/>
      <c r="I29" s="3"/>
      <c r="J29" s="3"/>
      <c r="K29" s="3"/>
      <c r="L29" s="39">
        <v>0.20000000000000001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>
        <f>ROUND(AZ94, 2)</f>
        <v>0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1">
        <f>ROUND(AV94, 2)</f>
        <v>0</v>
      </c>
      <c r="AL29" s="40"/>
      <c r="AM29" s="40"/>
      <c r="AN29" s="40"/>
      <c r="AO29" s="40"/>
      <c r="AP29" s="40"/>
      <c r="AQ29" s="40"/>
      <c r="AR29" s="42"/>
      <c r="AS29" s="40"/>
      <c r="AT29" s="40"/>
      <c r="AU29" s="40"/>
      <c r="AV29" s="40"/>
      <c r="AW29" s="40"/>
      <c r="AX29" s="40"/>
      <c r="AY29" s="40"/>
      <c r="AZ29" s="40"/>
      <c r="BE29" s="3"/>
    </row>
    <row r="30" s="3" customFormat="1" ht="14.4" customHeight="1">
      <c r="A30" s="3"/>
      <c r="B30" s="37"/>
      <c r="C30" s="3"/>
      <c r="D30" s="3"/>
      <c r="E30" s="3"/>
      <c r="F30" s="38" t="s">
        <v>38</v>
      </c>
      <c r="G30" s="3"/>
      <c r="H30" s="3"/>
      <c r="I30" s="3"/>
      <c r="J30" s="3"/>
      <c r="K30" s="3"/>
      <c r="L30" s="43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156492.73999999999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31298.549999999999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39</v>
      </c>
      <c r="G31" s="3"/>
      <c r="H31" s="3"/>
      <c r="I31" s="3"/>
      <c r="J31" s="3"/>
      <c r="K31" s="3"/>
      <c r="L31" s="43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40</v>
      </c>
      <c r="G32" s="3"/>
      <c r="H32" s="3"/>
      <c r="I32" s="3"/>
      <c r="J32" s="3"/>
      <c r="K32" s="3"/>
      <c r="L32" s="43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38" t="s">
        <v>41</v>
      </c>
      <c r="G33" s="3"/>
      <c r="H33" s="3"/>
      <c r="I33" s="3"/>
      <c r="J33" s="3"/>
      <c r="K33" s="3"/>
      <c r="L33" s="39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1">
        <f>ROUND(BD94,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1">
        <v>0</v>
      </c>
      <c r="AL33" s="40"/>
      <c r="AM33" s="40"/>
      <c r="AN33" s="40"/>
      <c r="AO33" s="40"/>
      <c r="AP33" s="40"/>
      <c r="AQ33" s="40"/>
      <c r="AR33" s="42"/>
      <c r="AS33" s="40"/>
      <c r="AT33" s="40"/>
      <c r="AU33" s="40"/>
      <c r="AV33" s="40"/>
      <c r="AW33" s="40"/>
      <c r="AX33" s="40"/>
      <c r="AY33" s="40"/>
      <c r="AZ33" s="40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5"/>
      <c r="D35" s="46" t="s">
        <v>42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43</v>
      </c>
      <c r="U35" s="47"/>
      <c r="V35" s="47"/>
      <c r="W35" s="47"/>
      <c r="X35" s="49" t="s">
        <v>44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187791.28999999998</v>
      </c>
      <c r="AL35" s="47"/>
      <c r="AM35" s="47"/>
      <c r="AN35" s="47"/>
      <c r="AO35" s="51"/>
      <c r="AP35" s="45"/>
      <c r="AQ35" s="45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2"/>
      <c r="D49" s="53" t="s">
        <v>45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46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5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5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5" t="s">
        <v>47</v>
      </c>
      <c r="AI60" s="34"/>
      <c r="AJ60" s="34"/>
      <c r="AK60" s="34"/>
      <c r="AL60" s="34"/>
      <c r="AM60" s="55" t="s">
        <v>48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53" t="s">
        <v>49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50</v>
      </c>
      <c r="AI64" s="56"/>
      <c r="AJ64" s="56"/>
      <c r="AK64" s="56"/>
      <c r="AL64" s="56"/>
      <c r="AM64" s="56"/>
      <c r="AN64" s="56"/>
      <c r="AO64" s="56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5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5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5" t="s">
        <v>47</v>
      </c>
      <c r="AI75" s="34"/>
      <c r="AJ75" s="34"/>
      <c r="AK75" s="34"/>
      <c r="AL75" s="34"/>
      <c r="AM75" s="55" t="s">
        <v>48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2"/>
      <c r="BE77" s="31"/>
    </row>
    <row r="8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2"/>
      <c r="BE81" s="31"/>
    </row>
    <row r="82" s="2" customFormat="1" ht="24.96" customHeight="1">
      <c r="A82" s="31"/>
      <c r="B82" s="32"/>
      <c r="C82" s="22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61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ch-ST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13</v>
      </c>
      <c r="D85" s="5"/>
      <c r="E85" s="5"/>
      <c r="F85" s="5"/>
      <c r="G85" s="5"/>
      <c r="H85" s="5"/>
      <c r="I85" s="5"/>
      <c r="J85" s="5"/>
      <c r="K85" s="5"/>
      <c r="L85" s="64" t="str">
        <f>K6</f>
        <v xml:space="preserve">  Chodník pre peších v obci Šarišská Trstená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17</v>
      </c>
      <c r="D87" s="31"/>
      <c r="E87" s="31"/>
      <c r="F87" s="31"/>
      <c r="G87" s="31"/>
      <c r="H87" s="31"/>
      <c r="I87" s="31"/>
      <c r="J87" s="31"/>
      <c r="K87" s="31"/>
      <c r="L87" s="65" t="str">
        <f>IF(K8="","",K8)</f>
        <v xml:space="preserve">Šarišská Trstená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19</v>
      </c>
      <c r="AJ87" s="31"/>
      <c r="AK87" s="31"/>
      <c r="AL87" s="31"/>
      <c r="AM87" s="66" t="str">
        <f>IF(AN8= "","",AN8)</f>
        <v>8. 8. 2023</v>
      </c>
      <c r="AN87" s="66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21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Obec Šarišská Trstená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27</v>
      </c>
      <c r="AJ89" s="31"/>
      <c r="AK89" s="31"/>
      <c r="AL89" s="31"/>
      <c r="AM89" s="67" t="str">
        <f>IF(E17="","",E17)</f>
        <v>Ing.Hrabčák</v>
      </c>
      <c r="AN89" s="4"/>
      <c r="AO89" s="4"/>
      <c r="AP89" s="4"/>
      <c r="AQ89" s="31"/>
      <c r="AR89" s="32"/>
      <c r="AS89" s="68" t="s">
        <v>52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1"/>
    </row>
    <row r="90" s="2" customFormat="1" ht="15.15" customHeight="1">
      <c r="A90" s="31"/>
      <c r="B90" s="32"/>
      <c r="C90" s="28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30</v>
      </c>
      <c r="AJ90" s="31"/>
      <c r="AK90" s="31"/>
      <c r="AL90" s="31"/>
      <c r="AM90" s="67" t="str">
        <f>IF(E20="","",E20)</f>
        <v xml:space="preserve"> </v>
      </c>
      <c r="AN90" s="4"/>
      <c r="AO90" s="4"/>
      <c r="AP90" s="4"/>
      <c r="AQ90" s="31"/>
      <c r="AR90" s="32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1"/>
    </row>
    <row r="92" s="2" customFormat="1" ht="29.28" customHeight="1">
      <c r="A92" s="31"/>
      <c r="B92" s="32"/>
      <c r="C92" s="76" t="s">
        <v>53</v>
      </c>
      <c r="D92" s="77"/>
      <c r="E92" s="77"/>
      <c r="F92" s="77"/>
      <c r="G92" s="77"/>
      <c r="H92" s="78"/>
      <c r="I92" s="79" t="s">
        <v>54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55</v>
      </c>
      <c r="AH92" s="77"/>
      <c r="AI92" s="77"/>
      <c r="AJ92" s="77"/>
      <c r="AK92" s="77"/>
      <c r="AL92" s="77"/>
      <c r="AM92" s="77"/>
      <c r="AN92" s="79" t="s">
        <v>56</v>
      </c>
      <c r="AO92" s="77"/>
      <c r="AP92" s="81"/>
      <c r="AQ92" s="82" t="s">
        <v>57</v>
      </c>
      <c r="AR92" s="32"/>
      <c r="AS92" s="83" t="s">
        <v>58</v>
      </c>
      <c r="AT92" s="84" t="s">
        <v>59</v>
      </c>
      <c r="AU92" s="84" t="s">
        <v>60</v>
      </c>
      <c r="AV92" s="84" t="s">
        <v>61</v>
      </c>
      <c r="AW92" s="84" t="s">
        <v>62</v>
      </c>
      <c r="AX92" s="84" t="s">
        <v>63</v>
      </c>
      <c r="AY92" s="84" t="s">
        <v>64</v>
      </c>
      <c r="AZ92" s="84" t="s">
        <v>65</v>
      </c>
      <c r="BA92" s="84" t="s">
        <v>66</v>
      </c>
      <c r="BB92" s="84" t="s">
        <v>67</v>
      </c>
      <c r="BC92" s="84" t="s">
        <v>68</v>
      </c>
      <c r="BD92" s="85" t="s">
        <v>69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1"/>
    </row>
    <row r="94" s="6" customFormat="1" ht="32.4" customHeight="1">
      <c r="A94" s="6"/>
      <c r="B94" s="89"/>
      <c r="C94" s="90" t="s">
        <v>70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156492.73999999999</v>
      </c>
      <c r="AH94" s="92"/>
      <c r="AI94" s="92"/>
      <c r="AJ94" s="92"/>
      <c r="AK94" s="92"/>
      <c r="AL94" s="92"/>
      <c r="AM94" s="92"/>
      <c r="AN94" s="93">
        <f>SUM(AG94,AT94)</f>
        <v>187791.28999999998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31298.549999999999</v>
      </c>
      <c r="AU94" s="97">
        <f>ROUND(SUM(AU95:AU96),5)</f>
        <v>2036.8936799999999</v>
      </c>
      <c r="AV94" s="96">
        <f>ROUND(AZ94*L29,2)</f>
        <v>0</v>
      </c>
      <c r="AW94" s="96">
        <f>ROUND(BA94*L30,2)</f>
        <v>31298.549999999999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156492.73999999999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71</v>
      </c>
      <c r="BT94" s="99" t="s">
        <v>72</v>
      </c>
      <c r="BU94" s="100" t="s">
        <v>73</v>
      </c>
      <c r="BV94" s="99" t="s">
        <v>74</v>
      </c>
      <c r="BW94" s="99" t="s">
        <v>4</v>
      </c>
      <c r="BX94" s="99" t="s">
        <v>75</v>
      </c>
      <c r="CL94" s="99" t="s">
        <v>1</v>
      </c>
    </row>
    <row r="95" s="7" customFormat="1" ht="16.5" customHeight="1">
      <c r="A95" s="101" t="s">
        <v>76</v>
      </c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'I.etapa -   Chodník pre p...'!J32</f>
        <v>64875.529999999999</v>
      </c>
      <c r="AH95" s="105"/>
      <c r="AI95" s="105"/>
      <c r="AJ95" s="105"/>
      <c r="AK95" s="105"/>
      <c r="AL95" s="105"/>
      <c r="AM95" s="105"/>
      <c r="AN95" s="106">
        <f>SUM(AG95,AT95)</f>
        <v>77850.639999999999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12975.110000000001</v>
      </c>
      <c r="AU95" s="110">
        <f>'I.etapa -   Chodník pre p...'!P131</f>
        <v>539.14685099999986</v>
      </c>
      <c r="AV95" s="109">
        <f>'I.etapa -   Chodník pre p...'!J35</f>
        <v>0</v>
      </c>
      <c r="AW95" s="109">
        <f>'I.etapa -   Chodník pre p...'!J36</f>
        <v>12975.110000000001</v>
      </c>
      <c r="AX95" s="109">
        <f>'I.etapa -   Chodník pre p...'!J37</f>
        <v>0</v>
      </c>
      <c r="AY95" s="109">
        <f>'I.etapa -   Chodník pre p...'!J38</f>
        <v>0</v>
      </c>
      <c r="AZ95" s="109">
        <f>'I.etapa -   Chodník pre p...'!F35</f>
        <v>0</v>
      </c>
      <c r="BA95" s="109">
        <f>'I.etapa -   Chodník pre p...'!F36</f>
        <v>64875.529999999999</v>
      </c>
      <c r="BB95" s="109">
        <f>'I.etapa -   Chodník pre p...'!F37</f>
        <v>0</v>
      </c>
      <c r="BC95" s="109">
        <f>'I.etapa -   Chodník pre p...'!F38</f>
        <v>0</v>
      </c>
      <c r="BD95" s="111">
        <f>'I.etapa -   Chodník pre p...'!F39</f>
        <v>0</v>
      </c>
      <c r="BE95" s="7"/>
      <c r="BT95" s="112" t="s">
        <v>80</v>
      </c>
      <c r="BV95" s="112" t="s">
        <v>74</v>
      </c>
      <c r="BW95" s="112" t="s">
        <v>81</v>
      </c>
      <c r="BX95" s="112" t="s">
        <v>4</v>
      </c>
      <c r="CL95" s="112" t="s">
        <v>1</v>
      </c>
      <c r="CM95" s="112" t="s">
        <v>72</v>
      </c>
    </row>
    <row r="96" s="7" customFormat="1" ht="16.5" customHeight="1">
      <c r="A96" s="101" t="s">
        <v>76</v>
      </c>
      <c r="B96" s="102"/>
      <c r="C96" s="103"/>
      <c r="D96" s="104" t="s">
        <v>82</v>
      </c>
      <c r="E96" s="104"/>
      <c r="F96" s="104"/>
      <c r="G96" s="104"/>
      <c r="H96" s="104"/>
      <c r="I96" s="105"/>
      <c r="J96" s="104" t="s">
        <v>83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'II.etapa - Chodník pre pe...'!J32</f>
        <v>91617.210000000006</v>
      </c>
      <c r="AH96" s="105"/>
      <c r="AI96" s="105"/>
      <c r="AJ96" s="105"/>
      <c r="AK96" s="105"/>
      <c r="AL96" s="105"/>
      <c r="AM96" s="105"/>
      <c r="AN96" s="106">
        <f>SUM(AG96,AT96)</f>
        <v>109940.65000000001</v>
      </c>
      <c r="AO96" s="105"/>
      <c r="AP96" s="105"/>
      <c r="AQ96" s="107" t="s">
        <v>79</v>
      </c>
      <c r="AR96" s="102"/>
      <c r="AS96" s="113">
        <v>0</v>
      </c>
      <c r="AT96" s="114">
        <f>ROUND(SUM(AV96:AW96),2)</f>
        <v>18323.439999999999</v>
      </c>
      <c r="AU96" s="115">
        <f>'II.etapa - Chodník pre pe...'!P132</f>
        <v>1497.7468306999999</v>
      </c>
      <c r="AV96" s="114">
        <f>'II.etapa - Chodník pre pe...'!J35</f>
        <v>0</v>
      </c>
      <c r="AW96" s="114">
        <f>'II.etapa - Chodník pre pe...'!J36</f>
        <v>18323.439999999999</v>
      </c>
      <c r="AX96" s="114">
        <f>'II.etapa - Chodník pre pe...'!J37</f>
        <v>0</v>
      </c>
      <c r="AY96" s="114">
        <f>'II.etapa - Chodník pre pe...'!J38</f>
        <v>0</v>
      </c>
      <c r="AZ96" s="114">
        <f>'II.etapa - Chodník pre pe...'!F35</f>
        <v>0</v>
      </c>
      <c r="BA96" s="114">
        <f>'II.etapa - Chodník pre pe...'!F36</f>
        <v>91617.210000000006</v>
      </c>
      <c r="BB96" s="114">
        <f>'II.etapa - Chodník pre pe...'!F37</f>
        <v>0</v>
      </c>
      <c r="BC96" s="114">
        <f>'II.etapa - Chodník pre pe...'!F38</f>
        <v>0</v>
      </c>
      <c r="BD96" s="116">
        <f>'II.etapa - Chodník pre pe...'!F39</f>
        <v>0</v>
      </c>
      <c r="BE96" s="7"/>
      <c r="BT96" s="112" t="s">
        <v>80</v>
      </c>
      <c r="BV96" s="112" t="s">
        <v>74</v>
      </c>
      <c r="BW96" s="112" t="s">
        <v>84</v>
      </c>
      <c r="BX96" s="112" t="s">
        <v>4</v>
      </c>
      <c r="CL96" s="112" t="s">
        <v>1</v>
      </c>
      <c r="CM96" s="112" t="s">
        <v>72</v>
      </c>
    </row>
    <row r="9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I.etapa -   Chodník pre p...'!C2" display="/"/>
    <hyperlink ref="A96" location="'II.etapa - Chodník pre 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7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72</v>
      </c>
    </row>
    <row r="4" s="1" customFormat="1" ht="24.96" customHeight="1">
      <c r="B4" s="21"/>
      <c r="D4" s="22" t="s">
        <v>85</v>
      </c>
      <c r="L4" s="21"/>
      <c r="M4" s="118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16.5" customHeight="1">
      <c r="B7" s="21"/>
      <c r="E7" s="119" t="str">
        <f>'Rekapitulácia stavby'!K6</f>
        <v xml:space="preserve">  Chodník pre peších v obci Šarišská Trstená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86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64" t="s">
        <v>87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15</v>
      </c>
      <c r="E11" s="31"/>
      <c r="F11" s="25" t="s">
        <v>1</v>
      </c>
      <c r="G11" s="31"/>
      <c r="H11" s="31"/>
      <c r="I11" s="28" t="s">
        <v>16</v>
      </c>
      <c r="J11" s="25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17</v>
      </c>
      <c r="E12" s="31"/>
      <c r="F12" s="25" t="s">
        <v>18</v>
      </c>
      <c r="G12" s="31"/>
      <c r="H12" s="31"/>
      <c r="I12" s="28" t="s">
        <v>19</v>
      </c>
      <c r="J12" s="66" t="str">
        <f>'Rekapitulácia stavby'!AN8</f>
        <v>8. 8. 2023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21</v>
      </c>
      <c r="E14" s="31"/>
      <c r="F14" s="31"/>
      <c r="G14" s="31"/>
      <c r="H14" s="31"/>
      <c r="I14" s="28" t="s">
        <v>22</v>
      </c>
      <c r="J14" s="25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23</v>
      </c>
      <c r="F15" s="31"/>
      <c r="G15" s="31"/>
      <c r="H15" s="31"/>
      <c r="I15" s="28" t="s">
        <v>24</v>
      </c>
      <c r="J15" s="25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22</v>
      </c>
      <c r="J17" s="25" t="str">
        <f>'Rekapitulácia stavby'!AN13</f>
        <v/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tr">
        <f>'Rekapitulácia stavby'!E14</f>
        <v xml:space="preserve"> </v>
      </c>
      <c r="F18" s="25"/>
      <c r="G18" s="25"/>
      <c r="H18" s="25"/>
      <c r="I18" s="28" t="s">
        <v>24</v>
      </c>
      <c r="J18" s="25" t="str">
        <f>'Rekapitulácia stavby'!AN14</f>
        <v/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27</v>
      </c>
      <c r="E20" s="31"/>
      <c r="F20" s="31"/>
      <c r="G20" s="31"/>
      <c r="H20" s="31"/>
      <c r="I20" s="28" t="s">
        <v>22</v>
      </c>
      <c r="J20" s="25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28</v>
      </c>
      <c r="F21" s="31"/>
      <c r="G21" s="31"/>
      <c r="H21" s="31"/>
      <c r="I21" s="28" t="s">
        <v>24</v>
      </c>
      <c r="J21" s="25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30</v>
      </c>
      <c r="E23" s="31"/>
      <c r="F23" s="31"/>
      <c r="G23" s="31"/>
      <c r="H23" s="31"/>
      <c r="I23" s="28" t="s">
        <v>22</v>
      </c>
      <c r="J23" s="25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IF('Rekapitulácia stavby'!E20="","",'Rekapitulácia stavby'!E20)</f>
        <v xml:space="preserve"> </v>
      </c>
      <c r="F24" s="31"/>
      <c r="G24" s="31"/>
      <c r="H24" s="31"/>
      <c r="I24" s="28" t="s">
        <v>24</v>
      </c>
      <c r="J24" s="25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0"/>
      <c r="B27" s="121"/>
      <c r="C27" s="120"/>
      <c r="D27" s="120"/>
      <c r="E27" s="29" t="s">
        <v>1</v>
      </c>
      <c r="F27" s="29"/>
      <c r="G27" s="29"/>
      <c r="H27" s="29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7"/>
      <c r="E29" s="87"/>
      <c r="F29" s="87"/>
      <c r="G29" s="87"/>
      <c r="H29" s="87"/>
      <c r="I29" s="87"/>
      <c r="J29" s="87"/>
      <c r="K29" s="87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2"/>
      <c r="C30" s="31"/>
      <c r="D30" s="25" t="s">
        <v>88</v>
      </c>
      <c r="E30" s="31"/>
      <c r="F30" s="31"/>
      <c r="G30" s="31"/>
      <c r="H30" s="31"/>
      <c r="I30" s="31"/>
      <c r="J30" s="123">
        <f>J96</f>
        <v>62320.399999999994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2"/>
      <c r="C31" s="31"/>
      <c r="D31" s="124" t="s">
        <v>89</v>
      </c>
      <c r="E31" s="31"/>
      <c r="F31" s="31"/>
      <c r="G31" s="31"/>
      <c r="H31" s="31"/>
      <c r="I31" s="31"/>
      <c r="J31" s="123">
        <f>J108</f>
        <v>2555.1300000000001</v>
      </c>
      <c r="K31" s="31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5" t="s">
        <v>32</v>
      </c>
      <c r="E32" s="31"/>
      <c r="F32" s="31"/>
      <c r="G32" s="31"/>
      <c r="H32" s="31"/>
      <c r="I32" s="31"/>
      <c r="J32" s="93">
        <f>ROUND(J30 + J31, 2)</f>
        <v>64875.529999999999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34</v>
      </c>
      <c r="G34" s="31"/>
      <c r="H34" s="31"/>
      <c r="I34" s="36" t="s">
        <v>33</v>
      </c>
      <c r="J34" s="36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6" t="s">
        <v>36</v>
      </c>
      <c r="E35" s="38" t="s">
        <v>37</v>
      </c>
      <c r="F35" s="127">
        <f>ROUND((SUM(BE108:BE111) + SUM(BE131:BE187)),  2)</f>
        <v>0</v>
      </c>
      <c r="G35" s="128"/>
      <c r="H35" s="128"/>
      <c r="I35" s="129">
        <v>0.20000000000000001</v>
      </c>
      <c r="J35" s="127">
        <f>ROUND(((SUM(BE108:BE111) + SUM(BE131:BE187))*I35),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38</v>
      </c>
      <c r="F36" s="130">
        <f>ROUND((SUM(BF108:BF111) + SUM(BF131:BF187)),  2)</f>
        <v>64875.529999999999</v>
      </c>
      <c r="G36" s="31"/>
      <c r="H36" s="31"/>
      <c r="I36" s="131">
        <v>0.20000000000000001</v>
      </c>
      <c r="J36" s="130">
        <f>ROUND(((SUM(BF108:BF111) + SUM(BF131:BF187))*I36),  2)</f>
        <v>12975.110000000001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39</v>
      </c>
      <c r="F37" s="130">
        <f>ROUND((SUM(BG108:BG111) + SUM(BG131:BG187)),  2)</f>
        <v>0</v>
      </c>
      <c r="G37" s="31"/>
      <c r="H37" s="31"/>
      <c r="I37" s="131">
        <v>0.20000000000000001</v>
      </c>
      <c r="J37" s="130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40</v>
      </c>
      <c r="F38" s="130">
        <f>ROUND((SUM(BH108:BH111) + SUM(BH131:BH187)),  2)</f>
        <v>0</v>
      </c>
      <c r="G38" s="31"/>
      <c r="H38" s="31"/>
      <c r="I38" s="131">
        <v>0.20000000000000001</v>
      </c>
      <c r="J38" s="130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41</v>
      </c>
      <c r="F39" s="127">
        <f>ROUND((SUM(BI108:BI111) + SUM(BI131:BI187)),  2)</f>
        <v>0</v>
      </c>
      <c r="G39" s="128"/>
      <c r="H39" s="128"/>
      <c r="I39" s="129">
        <v>0</v>
      </c>
      <c r="J39" s="127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42</v>
      </c>
      <c r="E41" s="78"/>
      <c r="F41" s="78"/>
      <c r="G41" s="134" t="s">
        <v>43</v>
      </c>
      <c r="H41" s="135" t="s">
        <v>44</v>
      </c>
      <c r="I41" s="78"/>
      <c r="J41" s="136">
        <f>SUM(J32:J39)</f>
        <v>77850.639999999999</v>
      </c>
      <c r="K41" s="137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45</v>
      </c>
      <c r="E50" s="54"/>
      <c r="F50" s="54"/>
      <c r="G50" s="53" t="s">
        <v>46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47</v>
      </c>
      <c r="E61" s="34"/>
      <c r="F61" s="138" t="s">
        <v>48</v>
      </c>
      <c r="G61" s="55" t="s">
        <v>47</v>
      </c>
      <c r="H61" s="34"/>
      <c r="I61" s="34"/>
      <c r="J61" s="139" t="s">
        <v>48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49</v>
      </c>
      <c r="E65" s="56"/>
      <c r="F65" s="56"/>
      <c r="G65" s="53" t="s">
        <v>50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47</v>
      </c>
      <c r="E76" s="34"/>
      <c r="F76" s="138" t="s">
        <v>48</v>
      </c>
      <c r="G76" s="55" t="s">
        <v>47</v>
      </c>
      <c r="H76" s="34"/>
      <c r="I76" s="34"/>
      <c r="J76" s="139" t="s">
        <v>48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90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19" t="str">
        <f>E7</f>
        <v xml:space="preserve">  Chodník pre peších v obci Šarišská Trstená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86</v>
      </c>
      <c r="D86" s="31"/>
      <c r="E86" s="31"/>
      <c r="F86" s="31"/>
      <c r="G86" s="31"/>
      <c r="H86" s="31"/>
      <c r="I86" s="31"/>
      <c r="J86" s="31"/>
      <c r="K86" s="31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1"/>
      <c r="D87" s="31"/>
      <c r="E87" s="64" t="str">
        <f>E9</f>
        <v xml:space="preserve">I.etapa -   Chodník pre peších 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17</v>
      </c>
      <c r="D89" s="31"/>
      <c r="E89" s="31"/>
      <c r="F89" s="25" t="str">
        <f>F12</f>
        <v xml:space="preserve">Šarišská Trstená </v>
      </c>
      <c r="G89" s="31"/>
      <c r="H89" s="31"/>
      <c r="I89" s="28" t="s">
        <v>19</v>
      </c>
      <c r="J89" s="66" t="str">
        <f>IF(J12="","",J12)</f>
        <v>8. 8. 2023</v>
      </c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21</v>
      </c>
      <c r="D91" s="31"/>
      <c r="E91" s="31"/>
      <c r="F91" s="25" t="str">
        <f>E15</f>
        <v xml:space="preserve">Obec Šarišská Trstená </v>
      </c>
      <c r="G91" s="31"/>
      <c r="H91" s="31"/>
      <c r="I91" s="28" t="s">
        <v>27</v>
      </c>
      <c r="J91" s="29" t="str">
        <f>E21</f>
        <v>Ing.Hrabčák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 xml:space="preserve"> </v>
      </c>
      <c r="G92" s="31"/>
      <c r="H92" s="31"/>
      <c r="I92" s="28" t="s">
        <v>30</v>
      </c>
      <c r="J92" s="29" t="str">
        <f>E24</f>
        <v xml:space="preserve"> </v>
      </c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40" t="s">
        <v>91</v>
      </c>
      <c r="D94" s="132"/>
      <c r="E94" s="132"/>
      <c r="F94" s="132"/>
      <c r="G94" s="132"/>
      <c r="H94" s="132"/>
      <c r="I94" s="132"/>
      <c r="J94" s="141" t="s">
        <v>92</v>
      </c>
      <c r="K94" s="132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42" t="s">
        <v>93</v>
      </c>
      <c r="D96" s="31"/>
      <c r="E96" s="31"/>
      <c r="F96" s="31"/>
      <c r="G96" s="31"/>
      <c r="H96" s="31"/>
      <c r="I96" s="31"/>
      <c r="J96" s="93">
        <f>J131</f>
        <v>62320.399999999994</v>
      </c>
      <c r="K96" s="31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94</v>
      </c>
    </row>
    <row r="97" s="9" customFormat="1" ht="24.96" customHeight="1">
      <c r="A97" s="9"/>
      <c r="B97" s="143"/>
      <c r="C97" s="9"/>
      <c r="D97" s="144" t="s">
        <v>95</v>
      </c>
      <c r="E97" s="145"/>
      <c r="F97" s="145"/>
      <c r="G97" s="145"/>
      <c r="H97" s="145"/>
      <c r="I97" s="145"/>
      <c r="J97" s="146">
        <f>J132</f>
        <v>62072.339999999997</v>
      </c>
      <c r="K97" s="9"/>
      <c r="L97" s="14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7"/>
      <c r="C98" s="10"/>
      <c r="D98" s="148" t="s">
        <v>96</v>
      </c>
      <c r="E98" s="149"/>
      <c r="F98" s="149"/>
      <c r="G98" s="149"/>
      <c r="H98" s="149"/>
      <c r="I98" s="149"/>
      <c r="J98" s="150">
        <f>J133</f>
        <v>2728.9000000000001</v>
      </c>
      <c r="K98" s="10"/>
      <c r="L98" s="14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7"/>
      <c r="C99" s="10"/>
      <c r="D99" s="148" t="s">
        <v>97</v>
      </c>
      <c r="E99" s="149"/>
      <c r="F99" s="149"/>
      <c r="G99" s="149"/>
      <c r="H99" s="149"/>
      <c r="I99" s="149"/>
      <c r="J99" s="150">
        <f>J154</f>
        <v>401.02999999999997</v>
      </c>
      <c r="K99" s="10"/>
      <c r="L99" s="14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7"/>
      <c r="C100" s="10"/>
      <c r="D100" s="148" t="s">
        <v>98</v>
      </c>
      <c r="E100" s="149"/>
      <c r="F100" s="149"/>
      <c r="G100" s="149"/>
      <c r="H100" s="149"/>
      <c r="I100" s="149"/>
      <c r="J100" s="150">
        <f>J157</f>
        <v>10705.1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99</v>
      </c>
      <c r="E101" s="149"/>
      <c r="F101" s="149"/>
      <c r="G101" s="149"/>
      <c r="H101" s="149"/>
      <c r="I101" s="149"/>
      <c r="J101" s="150">
        <f>J163</f>
        <v>39791.270000000004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100</v>
      </c>
      <c r="E102" s="149"/>
      <c r="F102" s="149"/>
      <c r="G102" s="149"/>
      <c r="H102" s="149"/>
      <c r="I102" s="149"/>
      <c r="J102" s="150">
        <f>J173</f>
        <v>5891.1999999999998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101</v>
      </c>
      <c r="E103" s="149"/>
      <c r="F103" s="149"/>
      <c r="G103" s="149"/>
      <c r="H103" s="149"/>
      <c r="I103" s="149"/>
      <c r="J103" s="150">
        <f>J181</f>
        <v>2554.8400000000001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3"/>
      <c r="C104" s="9"/>
      <c r="D104" s="144" t="s">
        <v>102</v>
      </c>
      <c r="E104" s="145"/>
      <c r="F104" s="145"/>
      <c r="G104" s="145"/>
      <c r="H104" s="145"/>
      <c r="I104" s="145"/>
      <c r="J104" s="146">
        <f>J183</f>
        <v>248.06</v>
      </c>
      <c r="K104" s="9"/>
      <c r="L104" s="14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7"/>
      <c r="C105" s="10"/>
      <c r="D105" s="148" t="s">
        <v>103</v>
      </c>
      <c r="E105" s="149"/>
      <c r="F105" s="149"/>
      <c r="G105" s="149"/>
      <c r="H105" s="149"/>
      <c r="I105" s="149"/>
      <c r="J105" s="150">
        <f>J184</f>
        <v>248.06</v>
      </c>
      <c r="K105" s="10"/>
      <c r="L105" s="14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9.28" customHeight="1">
      <c r="A108" s="31"/>
      <c r="B108" s="32"/>
      <c r="C108" s="142" t="s">
        <v>104</v>
      </c>
      <c r="D108" s="31"/>
      <c r="E108" s="31"/>
      <c r="F108" s="31"/>
      <c r="G108" s="31"/>
      <c r="H108" s="31"/>
      <c r="I108" s="31"/>
      <c r="J108" s="151">
        <f>ROUND(J109 + J110,2)</f>
        <v>2555.1300000000001</v>
      </c>
      <c r="K108" s="31"/>
      <c r="L108" s="52"/>
      <c r="N108" s="152" t="s">
        <v>36</v>
      </c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8" customHeight="1">
      <c r="A109" s="31"/>
      <c r="B109" s="153"/>
      <c r="C109" s="154"/>
      <c r="D109" s="155" t="s">
        <v>105</v>
      </c>
      <c r="E109" s="155"/>
      <c r="F109" s="155"/>
      <c r="G109" s="154"/>
      <c r="H109" s="154"/>
      <c r="I109" s="154"/>
      <c r="J109" s="156">
        <v>2056.5700000000002</v>
      </c>
      <c r="K109" s="154"/>
      <c r="L109" s="157"/>
      <c r="M109" s="158"/>
      <c r="N109" s="159" t="s">
        <v>38</v>
      </c>
      <c r="O109" s="158"/>
      <c r="P109" s="158"/>
      <c r="Q109" s="158"/>
      <c r="R109" s="158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8"/>
      <c r="AG109" s="158"/>
      <c r="AH109" s="158"/>
      <c r="AI109" s="158"/>
      <c r="AJ109" s="158"/>
      <c r="AK109" s="158"/>
      <c r="AL109" s="158"/>
      <c r="AM109" s="158"/>
      <c r="AN109" s="158"/>
      <c r="AO109" s="158"/>
      <c r="AP109" s="158"/>
      <c r="AQ109" s="158"/>
      <c r="AR109" s="158"/>
      <c r="AS109" s="158"/>
      <c r="AT109" s="158"/>
      <c r="AU109" s="158"/>
      <c r="AV109" s="158"/>
      <c r="AW109" s="158"/>
      <c r="AX109" s="158"/>
      <c r="AY109" s="160" t="s">
        <v>106</v>
      </c>
      <c r="AZ109" s="158"/>
      <c r="BA109" s="158"/>
      <c r="BB109" s="158"/>
      <c r="BC109" s="158"/>
      <c r="BD109" s="158"/>
      <c r="BE109" s="161">
        <f>IF(N109="základná",J109,0)</f>
        <v>0</v>
      </c>
      <c r="BF109" s="161">
        <f>IF(N109="znížená",J109,0)</f>
        <v>2056.5700000000002</v>
      </c>
      <c r="BG109" s="161">
        <f>IF(N109="zákl. prenesená",J109,0)</f>
        <v>0</v>
      </c>
      <c r="BH109" s="161">
        <f>IF(N109="zníž. prenesená",J109,0)</f>
        <v>0</v>
      </c>
      <c r="BI109" s="161">
        <f>IF(N109="nulová",J109,0)</f>
        <v>0</v>
      </c>
      <c r="BJ109" s="160" t="s">
        <v>107</v>
      </c>
      <c r="BK109" s="158"/>
      <c r="BL109" s="158"/>
      <c r="BM109" s="158"/>
    </row>
    <row r="110" s="2" customFormat="1" ht="18" customHeight="1">
      <c r="A110" s="31"/>
      <c r="B110" s="153"/>
      <c r="C110" s="154"/>
      <c r="D110" s="155" t="s">
        <v>108</v>
      </c>
      <c r="E110" s="155"/>
      <c r="F110" s="155"/>
      <c r="G110" s="154"/>
      <c r="H110" s="154"/>
      <c r="I110" s="154"/>
      <c r="J110" s="156">
        <v>498.56</v>
      </c>
      <c r="K110" s="154"/>
      <c r="L110" s="157"/>
      <c r="M110" s="158"/>
      <c r="N110" s="159" t="s">
        <v>38</v>
      </c>
      <c r="O110" s="158"/>
      <c r="P110" s="158"/>
      <c r="Q110" s="158"/>
      <c r="R110" s="158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60" t="s">
        <v>106</v>
      </c>
      <c r="AZ110" s="158"/>
      <c r="BA110" s="158"/>
      <c r="BB110" s="158"/>
      <c r="BC110" s="158"/>
      <c r="BD110" s="158"/>
      <c r="BE110" s="161">
        <f>IF(N110="základná",J110,0)</f>
        <v>0</v>
      </c>
      <c r="BF110" s="161">
        <f>IF(N110="znížená",J110,0)</f>
        <v>498.56</v>
      </c>
      <c r="BG110" s="161">
        <f>IF(N110="zákl. prenesená",J110,0)</f>
        <v>0</v>
      </c>
      <c r="BH110" s="161">
        <f>IF(N110="zníž. prenesená",J110,0)</f>
        <v>0</v>
      </c>
      <c r="BI110" s="161">
        <f>IF(N110="nulová",J110,0)</f>
        <v>0</v>
      </c>
      <c r="BJ110" s="160" t="s">
        <v>107</v>
      </c>
      <c r="BK110" s="158"/>
      <c r="BL110" s="158"/>
      <c r="BM110" s="158"/>
    </row>
    <row r="111" s="2" customFormat="1" ht="18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9.28" customHeight="1">
      <c r="A112" s="31"/>
      <c r="B112" s="32"/>
      <c r="C112" s="162" t="s">
        <v>109</v>
      </c>
      <c r="D112" s="132"/>
      <c r="E112" s="132"/>
      <c r="F112" s="132"/>
      <c r="G112" s="132"/>
      <c r="H112" s="132"/>
      <c r="I112" s="132"/>
      <c r="J112" s="163">
        <f>ROUND(J96+J108,2)</f>
        <v>64875.529999999999</v>
      </c>
      <c r="K112" s="132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="2" customFormat="1" ht="6.96" customHeight="1">
      <c r="A117" s="31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4.96" customHeight="1">
      <c r="A118" s="31"/>
      <c r="B118" s="32"/>
      <c r="C118" s="22" t="s">
        <v>110</v>
      </c>
      <c r="D118" s="31"/>
      <c r="E118" s="31"/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13</v>
      </c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6.5" customHeight="1">
      <c r="A121" s="31"/>
      <c r="B121" s="32"/>
      <c r="C121" s="31"/>
      <c r="D121" s="31"/>
      <c r="E121" s="119" t="str">
        <f>E7</f>
        <v xml:space="preserve">  Chodník pre peších v obci Šarišská Trstená</v>
      </c>
      <c r="F121" s="28"/>
      <c r="G121" s="28"/>
      <c r="H121" s="28"/>
      <c r="I121" s="31"/>
      <c r="J121" s="31"/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8" t="s">
        <v>86</v>
      </c>
      <c r="D122" s="31"/>
      <c r="E122" s="31"/>
      <c r="F122" s="31"/>
      <c r="G122" s="31"/>
      <c r="H122" s="31"/>
      <c r="I122" s="31"/>
      <c r="J122" s="31"/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6.5" customHeight="1">
      <c r="A123" s="31"/>
      <c r="B123" s="32"/>
      <c r="C123" s="31"/>
      <c r="D123" s="31"/>
      <c r="E123" s="64" t="str">
        <f>E9</f>
        <v xml:space="preserve">I.etapa -   Chodník pre peších </v>
      </c>
      <c r="F123" s="31"/>
      <c r="G123" s="31"/>
      <c r="H123" s="31"/>
      <c r="I123" s="31"/>
      <c r="J123" s="31"/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6.96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2" customHeight="1">
      <c r="A125" s="31"/>
      <c r="B125" s="32"/>
      <c r="C125" s="28" t="s">
        <v>17</v>
      </c>
      <c r="D125" s="31"/>
      <c r="E125" s="31"/>
      <c r="F125" s="25" t="str">
        <f>F12</f>
        <v xml:space="preserve">Šarišská Trstená </v>
      </c>
      <c r="G125" s="31"/>
      <c r="H125" s="31"/>
      <c r="I125" s="28" t="s">
        <v>19</v>
      </c>
      <c r="J125" s="66" t="str">
        <f>IF(J12="","",J12)</f>
        <v>8. 8. 2023</v>
      </c>
      <c r="K125" s="31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5.15" customHeight="1">
      <c r="A127" s="31"/>
      <c r="B127" s="32"/>
      <c r="C127" s="28" t="s">
        <v>21</v>
      </c>
      <c r="D127" s="31"/>
      <c r="E127" s="31"/>
      <c r="F127" s="25" t="str">
        <f>E15</f>
        <v xml:space="preserve">Obec Šarišská Trstená </v>
      </c>
      <c r="G127" s="31"/>
      <c r="H127" s="31"/>
      <c r="I127" s="28" t="s">
        <v>27</v>
      </c>
      <c r="J127" s="29" t="str">
        <f>E21</f>
        <v>Ing.Hrabčák</v>
      </c>
      <c r="K127" s="31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5.15" customHeight="1">
      <c r="A128" s="31"/>
      <c r="B128" s="32"/>
      <c r="C128" s="28" t="s">
        <v>25</v>
      </c>
      <c r="D128" s="31"/>
      <c r="E128" s="31"/>
      <c r="F128" s="25" t="str">
        <f>IF(E18="","",E18)</f>
        <v xml:space="preserve"> </v>
      </c>
      <c r="G128" s="31"/>
      <c r="H128" s="31"/>
      <c r="I128" s="28" t="s">
        <v>30</v>
      </c>
      <c r="J128" s="29" t="str">
        <f>E24</f>
        <v xml:space="preserve"> </v>
      </c>
      <c r="K128" s="31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0.32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11" customFormat="1" ht="29.28" customHeight="1">
      <c r="A130" s="164"/>
      <c r="B130" s="165"/>
      <c r="C130" s="166" t="s">
        <v>111</v>
      </c>
      <c r="D130" s="167" t="s">
        <v>57</v>
      </c>
      <c r="E130" s="167" t="s">
        <v>53</v>
      </c>
      <c r="F130" s="167" t="s">
        <v>54</v>
      </c>
      <c r="G130" s="167" t="s">
        <v>112</v>
      </c>
      <c r="H130" s="167" t="s">
        <v>113</v>
      </c>
      <c r="I130" s="167" t="s">
        <v>114</v>
      </c>
      <c r="J130" s="168" t="s">
        <v>92</v>
      </c>
      <c r="K130" s="169" t="s">
        <v>115</v>
      </c>
      <c r="L130" s="170"/>
      <c r="M130" s="83" t="s">
        <v>1</v>
      </c>
      <c r="N130" s="84" t="s">
        <v>36</v>
      </c>
      <c r="O130" s="84" t="s">
        <v>116</v>
      </c>
      <c r="P130" s="84" t="s">
        <v>117</v>
      </c>
      <c r="Q130" s="84" t="s">
        <v>118</v>
      </c>
      <c r="R130" s="84" t="s">
        <v>119</v>
      </c>
      <c r="S130" s="84" t="s">
        <v>120</v>
      </c>
      <c r="T130" s="85" t="s">
        <v>121</v>
      </c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</row>
    <row r="131" s="2" customFormat="1" ht="22.8" customHeight="1">
      <c r="A131" s="31"/>
      <c r="B131" s="32"/>
      <c r="C131" s="90" t="s">
        <v>88</v>
      </c>
      <c r="D131" s="31"/>
      <c r="E131" s="31"/>
      <c r="F131" s="31"/>
      <c r="G131" s="31"/>
      <c r="H131" s="31"/>
      <c r="I131" s="31"/>
      <c r="J131" s="171">
        <f>BK131</f>
        <v>62320.399999999994</v>
      </c>
      <c r="K131" s="31"/>
      <c r="L131" s="32"/>
      <c r="M131" s="86"/>
      <c r="N131" s="70"/>
      <c r="O131" s="87"/>
      <c r="P131" s="172">
        <f>P132+P183</f>
        <v>539.14685099999986</v>
      </c>
      <c r="Q131" s="87"/>
      <c r="R131" s="172">
        <f>R132+R183</f>
        <v>263.11396440999999</v>
      </c>
      <c r="S131" s="87"/>
      <c r="T131" s="173">
        <f>T132+T183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71</v>
      </c>
      <c r="AU131" s="18" t="s">
        <v>94</v>
      </c>
      <c r="BK131" s="174">
        <f>BK132+BK183</f>
        <v>62320.399999999994</v>
      </c>
    </row>
    <row r="132" s="12" customFormat="1" ht="25.92" customHeight="1">
      <c r="A132" s="12"/>
      <c r="B132" s="175"/>
      <c r="C132" s="12"/>
      <c r="D132" s="176" t="s">
        <v>71</v>
      </c>
      <c r="E132" s="177" t="s">
        <v>122</v>
      </c>
      <c r="F132" s="177" t="s">
        <v>123</v>
      </c>
      <c r="G132" s="12"/>
      <c r="H132" s="12"/>
      <c r="I132" s="12"/>
      <c r="J132" s="178">
        <f>BK132</f>
        <v>62072.339999999997</v>
      </c>
      <c r="K132" s="12"/>
      <c r="L132" s="175"/>
      <c r="M132" s="179"/>
      <c r="N132" s="180"/>
      <c r="O132" s="180"/>
      <c r="P132" s="181">
        <f>P133+P154+P157+P163+P173+P181</f>
        <v>538.15025099999991</v>
      </c>
      <c r="Q132" s="180"/>
      <c r="R132" s="181">
        <f>R133+R154+R157+R163+R173+R181</f>
        <v>263.11381216000001</v>
      </c>
      <c r="S132" s="180"/>
      <c r="T132" s="182">
        <f>T133+T154+T157+T163+T173+T181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6" t="s">
        <v>80</v>
      </c>
      <c r="AT132" s="183" t="s">
        <v>71</v>
      </c>
      <c r="AU132" s="183" t="s">
        <v>72</v>
      </c>
      <c r="AY132" s="176" t="s">
        <v>124</v>
      </c>
      <c r="BK132" s="184">
        <f>BK133+BK154+BK157+BK163+BK173+BK181</f>
        <v>62072.339999999997</v>
      </c>
    </row>
    <row r="133" s="12" customFormat="1" ht="22.8" customHeight="1">
      <c r="A133" s="12"/>
      <c r="B133" s="175"/>
      <c r="C133" s="12"/>
      <c r="D133" s="176" t="s">
        <v>71</v>
      </c>
      <c r="E133" s="185" t="s">
        <v>80</v>
      </c>
      <c r="F133" s="185" t="s">
        <v>125</v>
      </c>
      <c r="G133" s="12"/>
      <c r="H133" s="12"/>
      <c r="I133" s="12"/>
      <c r="J133" s="186">
        <f>BK133</f>
        <v>2728.9000000000001</v>
      </c>
      <c r="K133" s="12"/>
      <c r="L133" s="175"/>
      <c r="M133" s="179"/>
      <c r="N133" s="180"/>
      <c r="O133" s="180"/>
      <c r="P133" s="181">
        <f>SUM(P134:P153)</f>
        <v>131.9838024</v>
      </c>
      <c r="Q133" s="180"/>
      <c r="R133" s="181">
        <f>SUM(R134:R153)</f>
        <v>24.192</v>
      </c>
      <c r="S133" s="180"/>
      <c r="T133" s="182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6" t="s">
        <v>80</v>
      </c>
      <c r="AT133" s="183" t="s">
        <v>71</v>
      </c>
      <c r="AU133" s="183" t="s">
        <v>80</v>
      </c>
      <c r="AY133" s="176" t="s">
        <v>124</v>
      </c>
      <c r="BK133" s="184">
        <f>SUM(BK134:BK153)</f>
        <v>2728.9000000000001</v>
      </c>
    </row>
    <row r="134" s="2" customFormat="1" ht="24.15" customHeight="1">
      <c r="A134" s="31"/>
      <c r="B134" s="153"/>
      <c r="C134" s="187" t="s">
        <v>80</v>
      </c>
      <c r="D134" s="187" t="s">
        <v>126</v>
      </c>
      <c r="E134" s="188" t="s">
        <v>127</v>
      </c>
      <c r="F134" s="189" t="s">
        <v>128</v>
      </c>
      <c r="G134" s="190" t="s">
        <v>129</v>
      </c>
      <c r="H134" s="191">
        <v>16.559999999999999</v>
      </c>
      <c r="I134" s="192">
        <v>7.4500000000000002</v>
      </c>
      <c r="J134" s="192">
        <f>ROUND(I134*H134,2)</f>
        <v>123.37000000000001</v>
      </c>
      <c r="K134" s="193"/>
      <c r="L134" s="32"/>
      <c r="M134" s="194" t="s">
        <v>1</v>
      </c>
      <c r="N134" s="195" t="s">
        <v>38</v>
      </c>
      <c r="O134" s="196">
        <v>0.40833999999999998</v>
      </c>
      <c r="P134" s="196">
        <f>O134*H134</f>
        <v>6.7621103999999992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8" t="s">
        <v>130</v>
      </c>
      <c r="AT134" s="198" t="s">
        <v>126</v>
      </c>
      <c r="AU134" s="198" t="s">
        <v>107</v>
      </c>
      <c r="AY134" s="18" t="s">
        <v>124</v>
      </c>
      <c r="BE134" s="199">
        <f>IF(N134="základná",J134,0)</f>
        <v>0</v>
      </c>
      <c r="BF134" s="199">
        <f>IF(N134="znížená",J134,0)</f>
        <v>123.37000000000001</v>
      </c>
      <c r="BG134" s="199">
        <f>IF(N134="zákl. prenesená",J134,0)</f>
        <v>0</v>
      </c>
      <c r="BH134" s="199">
        <f>IF(N134="zníž. prenesená",J134,0)</f>
        <v>0</v>
      </c>
      <c r="BI134" s="199">
        <f>IF(N134="nulová",J134,0)</f>
        <v>0</v>
      </c>
      <c r="BJ134" s="18" t="s">
        <v>107</v>
      </c>
      <c r="BK134" s="199">
        <f>ROUND(I134*H134,2)</f>
        <v>123.37000000000001</v>
      </c>
      <c r="BL134" s="18" t="s">
        <v>130</v>
      </c>
      <c r="BM134" s="198" t="s">
        <v>131</v>
      </c>
    </row>
    <row r="135" s="2" customFormat="1" ht="24.15" customHeight="1">
      <c r="A135" s="31"/>
      <c r="B135" s="153"/>
      <c r="C135" s="187" t="s">
        <v>107</v>
      </c>
      <c r="D135" s="187" t="s">
        <v>126</v>
      </c>
      <c r="E135" s="188" t="s">
        <v>132</v>
      </c>
      <c r="F135" s="189" t="s">
        <v>133</v>
      </c>
      <c r="G135" s="190" t="s">
        <v>129</v>
      </c>
      <c r="H135" s="191">
        <v>8.2799999999999994</v>
      </c>
      <c r="I135" s="192">
        <v>1.3700000000000001</v>
      </c>
      <c r="J135" s="192">
        <f>ROUND(I135*H135,2)</f>
        <v>11.34</v>
      </c>
      <c r="K135" s="193"/>
      <c r="L135" s="32"/>
      <c r="M135" s="194" t="s">
        <v>1</v>
      </c>
      <c r="N135" s="195" t="s">
        <v>38</v>
      </c>
      <c r="O135" s="196">
        <v>0.076999999999999999</v>
      </c>
      <c r="P135" s="196">
        <f>O135*H135</f>
        <v>0.6375599999999999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8" t="s">
        <v>130</v>
      </c>
      <c r="AT135" s="198" t="s">
        <v>126</v>
      </c>
      <c r="AU135" s="198" t="s">
        <v>107</v>
      </c>
      <c r="AY135" s="18" t="s">
        <v>124</v>
      </c>
      <c r="BE135" s="199">
        <f>IF(N135="základná",J135,0)</f>
        <v>0</v>
      </c>
      <c r="BF135" s="199">
        <f>IF(N135="znížená",J135,0)</f>
        <v>11.34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8" t="s">
        <v>107</v>
      </c>
      <c r="BK135" s="199">
        <f>ROUND(I135*H135,2)</f>
        <v>11.34</v>
      </c>
      <c r="BL135" s="18" t="s">
        <v>130</v>
      </c>
      <c r="BM135" s="198" t="s">
        <v>134</v>
      </c>
    </row>
    <row r="136" s="13" customFormat="1">
      <c r="A136" s="13"/>
      <c r="B136" s="200"/>
      <c r="C136" s="13"/>
      <c r="D136" s="201" t="s">
        <v>135</v>
      </c>
      <c r="E136" s="202" t="s">
        <v>1</v>
      </c>
      <c r="F136" s="203" t="s">
        <v>136</v>
      </c>
      <c r="G136" s="13"/>
      <c r="H136" s="204">
        <v>8.2799999999999994</v>
      </c>
      <c r="I136" s="13"/>
      <c r="J136" s="13"/>
      <c r="K136" s="13"/>
      <c r="L136" s="200"/>
      <c r="M136" s="205"/>
      <c r="N136" s="206"/>
      <c r="O136" s="206"/>
      <c r="P136" s="206"/>
      <c r="Q136" s="206"/>
      <c r="R136" s="206"/>
      <c r="S136" s="206"/>
      <c r="T136" s="20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2" t="s">
        <v>135</v>
      </c>
      <c r="AU136" s="202" t="s">
        <v>107</v>
      </c>
      <c r="AV136" s="13" t="s">
        <v>107</v>
      </c>
      <c r="AW136" s="13" t="s">
        <v>29</v>
      </c>
      <c r="AX136" s="13" t="s">
        <v>80</v>
      </c>
      <c r="AY136" s="202" t="s">
        <v>124</v>
      </c>
    </row>
    <row r="137" s="2" customFormat="1" ht="21.75" customHeight="1">
      <c r="A137" s="31"/>
      <c r="B137" s="153"/>
      <c r="C137" s="187" t="s">
        <v>137</v>
      </c>
      <c r="D137" s="187" t="s">
        <v>126</v>
      </c>
      <c r="E137" s="188" t="s">
        <v>138</v>
      </c>
      <c r="F137" s="189" t="s">
        <v>139</v>
      </c>
      <c r="G137" s="190" t="s">
        <v>129</v>
      </c>
      <c r="H137" s="191">
        <v>32.640000000000001</v>
      </c>
      <c r="I137" s="192">
        <v>40.950000000000003</v>
      </c>
      <c r="J137" s="192">
        <f>ROUND(I137*H137,2)</f>
        <v>1336.6099999999999</v>
      </c>
      <c r="K137" s="193"/>
      <c r="L137" s="32"/>
      <c r="M137" s="194" t="s">
        <v>1</v>
      </c>
      <c r="N137" s="195" t="s">
        <v>38</v>
      </c>
      <c r="O137" s="196">
        <v>2.5139999999999998</v>
      </c>
      <c r="P137" s="196">
        <f>O137*H137</f>
        <v>82.056959999999989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8" t="s">
        <v>130</v>
      </c>
      <c r="AT137" s="198" t="s">
        <v>126</v>
      </c>
      <c r="AU137" s="198" t="s">
        <v>107</v>
      </c>
      <c r="AY137" s="18" t="s">
        <v>124</v>
      </c>
      <c r="BE137" s="199">
        <f>IF(N137="základná",J137,0)</f>
        <v>0</v>
      </c>
      <c r="BF137" s="199">
        <f>IF(N137="znížená",J137,0)</f>
        <v>1336.6099999999999</v>
      </c>
      <c r="BG137" s="199">
        <f>IF(N137="zákl. prenesená",J137,0)</f>
        <v>0</v>
      </c>
      <c r="BH137" s="199">
        <f>IF(N137="zníž. prenesená",J137,0)</f>
        <v>0</v>
      </c>
      <c r="BI137" s="199">
        <f>IF(N137="nulová",J137,0)</f>
        <v>0</v>
      </c>
      <c r="BJ137" s="18" t="s">
        <v>107</v>
      </c>
      <c r="BK137" s="199">
        <f>ROUND(I137*H137,2)</f>
        <v>1336.6099999999999</v>
      </c>
      <c r="BL137" s="18" t="s">
        <v>130</v>
      </c>
      <c r="BM137" s="198" t="s">
        <v>140</v>
      </c>
    </row>
    <row r="138" s="2" customFormat="1" ht="37.8" customHeight="1">
      <c r="A138" s="31"/>
      <c r="B138" s="153"/>
      <c r="C138" s="187" t="s">
        <v>130</v>
      </c>
      <c r="D138" s="187" t="s">
        <v>126</v>
      </c>
      <c r="E138" s="188" t="s">
        <v>141</v>
      </c>
      <c r="F138" s="189" t="s">
        <v>142</v>
      </c>
      <c r="G138" s="190" t="s">
        <v>129</v>
      </c>
      <c r="H138" s="191">
        <v>16.32</v>
      </c>
      <c r="I138" s="192">
        <v>11.57</v>
      </c>
      <c r="J138" s="192">
        <f>ROUND(I138*H138,2)</f>
        <v>188.81999999999999</v>
      </c>
      <c r="K138" s="193"/>
      <c r="L138" s="32"/>
      <c r="M138" s="194" t="s">
        <v>1</v>
      </c>
      <c r="N138" s="195" t="s">
        <v>38</v>
      </c>
      <c r="O138" s="196">
        <v>0.61299999999999999</v>
      </c>
      <c r="P138" s="196">
        <f>O138*H138</f>
        <v>10.004160000000001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8" t="s">
        <v>130</v>
      </c>
      <c r="AT138" s="198" t="s">
        <v>126</v>
      </c>
      <c r="AU138" s="198" t="s">
        <v>107</v>
      </c>
      <c r="AY138" s="18" t="s">
        <v>124</v>
      </c>
      <c r="BE138" s="199">
        <f>IF(N138="základná",J138,0)</f>
        <v>0</v>
      </c>
      <c r="BF138" s="199">
        <f>IF(N138="znížená",J138,0)</f>
        <v>188.81999999999999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8" t="s">
        <v>107</v>
      </c>
      <c r="BK138" s="199">
        <f>ROUND(I138*H138,2)</f>
        <v>188.81999999999999</v>
      </c>
      <c r="BL138" s="18" t="s">
        <v>130</v>
      </c>
      <c r="BM138" s="198" t="s">
        <v>143</v>
      </c>
    </row>
    <row r="139" s="13" customFormat="1">
      <c r="A139" s="13"/>
      <c r="B139" s="200"/>
      <c r="C139" s="13"/>
      <c r="D139" s="201" t="s">
        <v>135</v>
      </c>
      <c r="E139" s="202" t="s">
        <v>1</v>
      </c>
      <c r="F139" s="203" t="s">
        <v>144</v>
      </c>
      <c r="G139" s="13"/>
      <c r="H139" s="204">
        <v>16.32</v>
      </c>
      <c r="I139" s="13"/>
      <c r="J139" s="13"/>
      <c r="K139" s="13"/>
      <c r="L139" s="200"/>
      <c r="M139" s="205"/>
      <c r="N139" s="206"/>
      <c r="O139" s="206"/>
      <c r="P139" s="206"/>
      <c r="Q139" s="206"/>
      <c r="R139" s="206"/>
      <c r="S139" s="206"/>
      <c r="T139" s="20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2" t="s">
        <v>135</v>
      </c>
      <c r="AU139" s="202" t="s">
        <v>107</v>
      </c>
      <c r="AV139" s="13" t="s">
        <v>107</v>
      </c>
      <c r="AW139" s="13" t="s">
        <v>29</v>
      </c>
      <c r="AX139" s="13" t="s">
        <v>80</v>
      </c>
      <c r="AY139" s="202" t="s">
        <v>124</v>
      </c>
    </row>
    <row r="140" s="2" customFormat="1" ht="16.5" customHeight="1">
      <c r="A140" s="31"/>
      <c r="B140" s="153"/>
      <c r="C140" s="187" t="s">
        <v>145</v>
      </c>
      <c r="D140" s="187" t="s">
        <v>126</v>
      </c>
      <c r="E140" s="188" t="s">
        <v>146</v>
      </c>
      <c r="F140" s="189" t="s">
        <v>147</v>
      </c>
      <c r="G140" s="190" t="s">
        <v>129</v>
      </c>
      <c r="H140" s="191">
        <v>0.75</v>
      </c>
      <c r="I140" s="192">
        <v>62.210000000000001</v>
      </c>
      <c r="J140" s="192">
        <f>ROUND(I140*H140,2)</f>
        <v>46.659999999999997</v>
      </c>
      <c r="K140" s="193"/>
      <c r="L140" s="32"/>
      <c r="M140" s="194" t="s">
        <v>1</v>
      </c>
      <c r="N140" s="195" t="s">
        <v>38</v>
      </c>
      <c r="O140" s="196">
        <v>2.9609999999999999</v>
      </c>
      <c r="P140" s="196">
        <f>O140*H140</f>
        <v>2.2207499999999998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8" t="s">
        <v>130</v>
      </c>
      <c r="AT140" s="198" t="s">
        <v>126</v>
      </c>
      <c r="AU140" s="198" t="s">
        <v>107</v>
      </c>
      <c r="AY140" s="18" t="s">
        <v>124</v>
      </c>
      <c r="BE140" s="199">
        <f>IF(N140="základná",J140,0)</f>
        <v>0</v>
      </c>
      <c r="BF140" s="199">
        <f>IF(N140="znížená",J140,0)</f>
        <v>46.659999999999997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8" t="s">
        <v>107</v>
      </c>
      <c r="BK140" s="199">
        <f>ROUND(I140*H140,2)</f>
        <v>46.659999999999997</v>
      </c>
      <c r="BL140" s="18" t="s">
        <v>130</v>
      </c>
      <c r="BM140" s="198" t="s">
        <v>148</v>
      </c>
    </row>
    <row r="141" s="2" customFormat="1" ht="24.15" customHeight="1">
      <c r="A141" s="31"/>
      <c r="B141" s="153"/>
      <c r="C141" s="187" t="s">
        <v>149</v>
      </c>
      <c r="D141" s="187" t="s">
        <v>126</v>
      </c>
      <c r="E141" s="188" t="s">
        <v>150</v>
      </c>
      <c r="F141" s="189" t="s">
        <v>151</v>
      </c>
      <c r="G141" s="190" t="s">
        <v>129</v>
      </c>
      <c r="H141" s="191">
        <v>0.375</v>
      </c>
      <c r="I141" s="192">
        <v>8.4299999999999997</v>
      </c>
      <c r="J141" s="192">
        <f>ROUND(I141*H141,2)</f>
        <v>3.1600000000000001</v>
      </c>
      <c r="K141" s="193"/>
      <c r="L141" s="32"/>
      <c r="M141" s="194" t="s">
        <v>1</v>
      </c>
      <c r="N141" s="195" t="s">
        <v>38</v>
      </c>
      <c r="O141" s="196">
        <v>0.44700000000000001</v>
      </c>
      <c r="P141" s="196">
        <f>O141*H141</f>
        <v>0.167625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8" t="s">
        <v>130</v>
      </c>
      <c r="AT141" s="198" t="s">
        <v>126</v>
      </c>
      <c r="AU141" s="198" t="s">
        <v>107</v>
      </c>
      <c r="AY141" s="18" t="s">
        <v>124</v>
      </c>
      <c r="BE141" s="199">
        <f>IF(N141="základná",J141,0)</f>
        <v>0</v>
      </c>
      <c r="BF141" s="199">
        <f>IF(N141="znížená",J141,0)</f>
        <v>3.1600000000000001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8" t="s">
        <v>107</v>
      </c>
      <c r="BK141" s="199">
        <f>ROUND(I141*H141,2)</f>
        <v>3.1600000000000001</v>
      </c>
      <c r="BL141" s="18" t="s">
        <v>130</v>
      </c>
      <c r="BM141" s="198" t="s">
        <v>152</v>
      </c>
    </row>
    <row r="142" s="13" customFormat="1">
      <c r="A142" s="13"/>
      <c r="B142" s="200"/>
      <c r="C142" s="13"/>
      <c r="D142" s="201" t="s">
        <v>135</v>
      </c>
      <c r="E142" s="202" t="s">
        <v>1</v>
      </c>
      <c r="F142" s="203" t="s">
        <v>153</v>
      </c>
      <c r="G142" s="13"/>
      <c r="H142" s="204">
        <v>0.375</v>
      </c>
      <c r="I142" s="13"/>
      <c r="J142" s="13"/>
      <c r="K142" s="13"/>
      <c r="L142" s="200"/>
      <c r="M142" s="205"/>
      <c r="N142" s="206"/>
      <c r="O142" s="206"/>
      <c r="P142" s="206"/>
      <c r="Q142" s="206"/>
      <c r="R142" s="206"/>
      <c r="S142" s="206"/>
      <c r="T142" s="20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2" t="s">
        <v>135</v>
      </c>
      <c r="AU142" s="202" t="s">
        <v>107</v>
      </c>
      <c r="AV142" s="13" t="s">
        <v>107</v>
      </c>
      <c r="AW142" s="13" t="s">
        <v>29</v>
      </c>
      <c r="AX142" s="13" t="s">
        <v>80</v>
      </c>
      <c r="AY142" s="202" t="s">
        <v>124</v>
      </c>
    </row>
    <row r="143" s="2" customFormat="1" ht="37.8" customHeight="1">
      <c r="A143" s="31"/>
      <c r="B143" s="153"/>
      <c r="C143" s="187" t="s">
        <v>154</v>
      </c>
      <c r="D143" s="187" t="s">
        <v>126</v>
      </c>
      <c r="E143" s="188" t="s">
        <v>155</v>
      </c>
      <c r="F143" s="189" t="s">
        <v>156</v>
      </c>
      <c r="G143" s="190" t="s">
        <v>129</v>
      </c>
      <c r="H143" s="191">
        <v>47.722999999999999</v>
      </c>
      <c r="I143" s="192">
        <v>1.6399999999999999</v>
      </c>
      <c r="J143" s="192">
        <f>ROUND(I143*H143,2)</f>
        <v>78.269999999999996</v>
      </c>
      <c r="K143" s="193"/>
      <c r="L143" s="32"/>
      <c r="M143" s="194" t="s">
        <v>1</v>
      </c>
      <c r="N143" s="195" t="s">
        <v>38</v>
      </c>
      <c r="O143" s="196">
        <v>0.023</v>
      </c>
      <c r="P143" s="196">
        <f>O143*H143</f>
        <v>1.097629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8" t="s">
        <v>130</v>
      </c>
      <c r="AT143" s="198" t="s">
        <v>126</v>
      </c>
      <c r="AU143" s="198" t="s">
        <v>107</v>
      </c>
      <c r="AY143" s="18" t="s">
        <v>124</v>
      </c>
      <c r="BE143" s="199">
        <f>IF(N143="základná",J143,0)</f>
        <v>0</v>
      </c>
      <c r="BF143" s="199">
        <f>IF(N143="znížená",J143,0)</f>
        <v>78.269999999999996</v>
      </c>
      <c r="BG143" s="199">
        <f>IF(N143="zákl. prenesená",J143,0)</f>
        <v>0</v>
      </c>
      <c r="BH143" s="199">
        <f>IF(N143="zníž. prenesená",J143,0)</f>
        <v>0</v>
      </c>
      <c r="BI143" s="199">
        <f>IF(N143="nulová",J143,0)</f>
        <v>0</v>
      </c>
      <c r="BJ143" s="18" t="s">
        <v>107</v>
      </c>
      <c r="BK143" s="199">
        <f>ROUND(I143*H143,2)</f>
        <v>78.269999999999996</v>
      </c>
      <c r="BL143" s="18" t="s">
        <v>130</v>
      </c>
      <c r="BM143" s="198" t="s">
        <v>157</v>
      </c>
    </row>
    <row r="144" s="14" customFormat="1">
      <c r="A144" s="14"/>
      <c r="B144" s="208"/>
      <c r="C144" s="14"/>
      <c r="D144" s="201" t="s">
        <v>135</v>
      </c>
      <c r="E144" s="209" t="s">
        <v>1</v>
      </c>
      <c r="F144" s="210" t="s">
        <v>158</v>
      </c>
      <c r="G144" s="14"/>
      <c r="H144" s="209" t="s">
        <v>1</v>
      </c>
      <c r="I144" s="14"/>
      <c r="J144" s="14"/>
      <c r="K144" s="14"/>
      <c r="L144" s="208"/>
      <c r="M144" s="211"/>
      <c r="N144" s="212"/>
      <c r="O144" s="212"/>
      <c r="P144" s="212"/>
      <c r="Q144" s="212"/>
      <c r="R144" s="212"/>
      <c r="S144" s="212"/>
      <c r="T144" s="21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9" t="s">
        <v>135</v>
      </c>
      <c r="AU144" s="209" t="s">
        <v>107</v>
      </c>
      <c r="AV144" s="14" t="s">
        <v>80</v>
      </c>
      <c r="AW144" s="14" t="s">
        <v>29</v>
      </c>
      <c r="AX144" s="14" t="s">
        <v>72</v>
      </c>
      <c r="AY144" s="209" t="s">
        <v>124</v>
      </c>
    </row>
    <row r="145" s="13" customFormat="1">
      <c r="A145" s="13"/>
      <c r="B145" s="200"/>
      <c r="C145" s="13"/>
      <c r="D145" s="201" t="s">
        <v>135</v>
      </c>
      <c r="E145" s="202" t="s">
        <v>1</v>
      </c>
      <c r="F145" s="203" t="s">
        <v>159</v>
      </c>
      <c r="G145" s="13"/>
      <c r="H145" s="204">
        <v>47.722999999999999</v>
      </c>
      <c r="I145" s="13"/>
      <c r="J145" s="13"/>
      <c r="K145" s="13"/>
      <c r="L145" s="200"/>
      <c r="M145" s="205"/>
      <c r="N145" s="206"/>
      <c r="O145" s="206"/>
      <c r="P145" s="206"/>
      <c r="Q145" s="206"/>
      <c r="R145" s="206"/>
      <c r="S145" s="206"/>
      <c r="T145" s="20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2" t="s">
        <v>135</v>
      </c>
      <c r="AU145" s="202" t="s">
        <v>107</v>
      </c>
      <c r="AV145" s="13" t="s">
        <v>107</v>
      </c>
      <c r="AW145" s="13" t="s">
        <v>29</v>
      </c>
      <c r="AX145" s="13" t="s">
        <v>80</v>
      </c>
      <c r="AY145" s="202" t="s">
        <v>124</v>
      </c>
    </row>
    <row r="146" s="2" customFormat="1" ht="37.8" customHeight="1">
      <c r="A146" s="31"/>
      <c r="B146" s="153"/>
      <c r="C146" s="187" t="s">
        <v>160</v>
      </c>
      <c r="D146" s="187" t="s">
        <v>126</v>
      </c>
      <c r="E146" s="188" t="s">
        <v>161</v>
      </c>
      <c r="F146" s="189" t="s">
        <v>162</v>
      </c>
      <c r="G146" s="190" t="s">
        <v>129</v>
      </c>
      <c r="H146" s="191">
        <v>40.920000000000002</v>
      </c>
      <c r="I146" s="192">
        <v>2.3399999999999999</v>
      </c>
      <c r="J146" s="192">
        <f>ROUND(I146*H146,2)</f>
        <v>95.75</v>
      </c>
      <c r="K146" s="193"/>
      <c r="L146" s="32"/>
      <c r="M146" s="194" t="s">
        <v>1</v>
      </c>
      <c r="N146" s="195" t="s">
        <v>38</v>
      </c>
      <c r="O146" s="196">
        <v>0.055</v>
      </c>
      <c r="P146" s="196">
        <f>O146*H146</f>
        <v>2.2505999999999999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8" t="s">
        <v>130</v>
      </c>
      <c r="AT146" s="198" t="s">
        <v>126</v>
      </c>
      <c r="AU146" s="198" t="s">
        <v>107</v>
      </c>
      <c r="AY146" s="18" t="s">
        <v>124</v>
      </c>
      <c r="BE146" s="199">
        <f>IF(N146="základná",J146,0)</f>
        <v>0</v>
      </c>
      <c r="BF146" s="199">
        <f>IF(N146="znížená",J146,0)</f>
        <v>95.75</v>
      </c>
      <c r="BG146" s="199">
        <f>IF(N146="zákl. prenesená",J146,0)</f>
        <v>0</v>
      </c>
      <c r="BH146" s="199">
        <f>IF(N146="zníž. prenesená",J146,0)</f>
        <v>0</v>
      </c>
      <c r="BI146" s="199">
        <f>IF(N146="nulová",J146,0)</f>
        <v>0</v>
      </c>
      <c r="BJ146" s="18" t="s">
        <v>107</v>
      </c>
      <c r="BK146" s="199">
        <f>ROUND(I146*H146,2)</f>
        <v>95.75</v>
      </c>
      <c r="BL146" s="18" t="s">
        <v>130</v>
      </c>
      <c r="BM146" s="198" t="s">
        <v>163</v>
      </c>
    </row>
    <row r="147" s="2" customFormat="1" ht="24.15" customHeight="1">
      <c r="A147" s="31"/>
      <c r="B147" s="153"/>
      <c r="C147" s="187" t="s">
        <v>164</v>
      </c>
      <c r="D147" s="187" t="s">
        <v>126</v>
      </c>
      <c r="E147" s="188" t="s">
        <v>165</v>
      </c>
      <c r="F147" s="189" t="s">
        <v>166</v>
      </c>
      <c r="G147" s="190" t="s">
        <v>129</v>
      </c>
      <c r="H147" s="191">
        <v>9.6140000000000008</v>
      </c>
      <c r="I147" s="192">
        <v>4.4900000000000002</v>
      </c>
      <c r="J147" s="192">
        <f>ROUND(I147*H147,2)</f>
        <v>43.170000000000002</v>
      </c>
      <c r="K147" s="193"/>
      <c r="L147" s="32"/>
      <c r="M147" s="194" t="s">
        <v>1</v>
      </c>
      <c r="N147" s="195" t="s">
        <v>38</v>
      </c>
      <c r="O147" s="196">
        <v>0.24199999999999999</v>
      </c>
      <c r="P147" s="196">
        <f>O147*H147</f>
        <v>2.3265880000000001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8" t="s">
        <v>130</v>
      </c>
      <c r="AT147" s="198" t="s">
        <v>126</v>
      </c>
      <c r="AU147" s="198" t="s">
        <v>107</v>
      </c>
      <c r="AY147" s="18" t="s">
        <v>124</v>
      </c>
      <c r="BE147" s="199">
        <f>IF(N147="základná",J147,0)</f>
        <v>0</v>
      </c>
      <c r="BF147" s="199">
        <f>IF(N147="znížená",J147,0)</f>
        <v>43.170000000000002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8" t="s">
        <v>107</v>
      </c>
      <c r="BK147" s="199">
        <f>ROUND(I147*H147,2)</f>
        <v>43.170000000000002</v>
      </c>
      <c r="BL147" s="18" t="s">
        <v>130</v>
      </c>
      <c r="BM147" s="198" t="s">
        <v>167</v>
      </c>
    </row>
    <row r="148" s="13" customFormat="1">
      <c r="A148" s="13"/>
      <c r="B148" s="200"/>
      <c r="C148" s="13"/>
      <c r="D148" s="201" t="s">
        <v>135</v>
      </c>
      <c r="E148" s="202" t="s">
        <v>1</v>
      </c>
      <c r="F148" s="203" t="s">
        <v>168</v>
      </c>
      <c r="G148" s="13"/>
      <c r="H148" s="204">
        <v>9.6140000000000008</v>
      </c>
      <c r="I148" s="13"/>
      <c r="J148" s="13"/>
      <c r="K148" s="13"/>
      <c r="L148" s="200"/>
      <c r="M148" s="205"/>
      <c r="N148" s="206"/>
      <c r="O148" s="206"/>
      <c r="P148" s="206"/>
      <c r="Q148" s="206"/>
      <c r="R148" s="206"/>
      <c r="S148" s="206"/>
      <c r="T148" s="20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2" t="s">
        <v>135</v>
      </c>
      <c r="AU148" s="202" t="s">
        <v>107</v>
      </c>
      <c r="AV148" s="13" t="s">
        <v>107</v>
      </c>
      <c r="AW148" s="13" t="s">
        <v>29</v>
      </c>
      <c r="AX148" s="13" t="s">
        <v>80</v>
      </c>
      <c r="AY148" s="202" t="s">
        <v>124</v>
      </c>
    </row>
    <row r="149" s="2" customFormat="1" ht="24.15" customHeight="1">
      <c r="A149" s="31"/>
      <c r="B149" s="153"/>
      <c r="C149" s="187" t="s">
        <v>169</v>
      </c>
      <c r="D149" s="187" t="s">
        <v>126</v>
      </c>
      <c r="E149" s="188" t="s">
        <v>170</v>
      </c>
      <c r="F149" s="189" t="s">
        <v>171</v>
      </c>
      <c r="G149" s="190" t="s">
        <v>129</v>
      </c>
      <c r="H149" s="191">
        <v>13.44</v>
      </c>
      <c r="I149" s="192">
        <v>21.600000000000001</v>
      </c>
      <c r="J149" s="192">
        <f>ROUND(I149*H149,2)</f>
        <v>290.30000000000001</v>
      </c>
      <c r="K149" s="193"/>
      <c r="L149" s="32"/>
      <c r="M149" s="194" t="s">
        <v>1</v>
      </c>
      <c r="N149" s="195" t="s">
        <v>38</v>
      </c>
      <c r="O149" s="196">
        <v>1.5009999999999999</v>
      </c>
      <c r="P149" s="196">
        <f>O149*H149</f>
        <v>20.173439999999999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8" t="s">
        <v>130</v>
      </c>
      <c r="AT149" s="198" t="s">
        <v>126</v>
      </c>
      <c r="AU149" s="198" t="s">
        <v>107</v>
      </c>
      <c r="AY149" s="18" t="s">
        <v>124</v>
      </c>
      <c r="BE149" s="199">
        <f>IF(N149="základná",J149,0)</f>
        <v>0</v>
      </c>
      <c r="BF149" s="199">
        <f>IF(N149="znížená",J149,0)</f>
        <v>290.30000000000001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8" t="s">
        <v>107</v>
      </c>
      <c r="BK149" s="199">
        <f>ROUND(I149*H149,2)</f>
        <v>290.30000000000001</v>
      </c>
      <c r="BL149" s="18" t="s">
        <v>130</v>
      </c>
      <c r="BM149" s="198" t="s">
        <v>172</v>
      </c>
    </row>
    <row r="150" s="2" customFormat="1" ht="16.5" customHeight="1">
      <c r="A150" s="31"/>
      <c r="B150" s="153"/>
      <c r="C150" s="214" t="s">
        <v>173</v>
      </c>
      <c r="D150" s="214" t="s">
        <v>174</v>
      </c>
      <c r="E150" s="215" t="s">
        <v>175</v>
      </c>
      <c r="F150" s="216" t="s">
        <v>176</v>
      </c>
      <c r="G150" s="217" t="s">
        <v>177</v>
      </c>
      <c r="H150" s="218">
        <v>24.192</v>
      </c>
      <c r="I150" s="219">
        <v>15.93</v>
      </c>
      <c r="J150" s="219">
        <f>ROUND(I150*H150,2)</f>
        <v>385.38</v>
      </c>
      <c r="K150" s="220"/>
      <c r="L150" s="221"/>
      <c r="M150" s="222" t="s">
        <v>1</v>
      </c>
      <c r="N150" s="223" t="s">
        <v>38</v>
      </c>
      <c r="O150" s="196">
        <v>0</v>
      </c>
      <c r="P150" s="196">
        <f>O150*H150</f>
        <v>0</v>
      </c>
      <c r="Q150" s="196">
        <v>1</v>
      </c>
      <c r="R150" s="196">
        <f>Q150*H150</f>
        <v>24.192</v>
      </c>
      <c r="S150" s="196">
        <v>0</v>
      </c>
      <c r="T150" s="19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8" t="s">
        <v>160</v>
      </c>
      <c r="AT150" s="198" t="s">
        <v>174</v>
      </c>
      <c r="AU150" s="198" t="s">
        <v>107</v>
      </c>
      <c r="AY150" s="18" t="s">
        <v>124</v>
      </c>
      <c r="BE150" s="199">
        <f>IF(N150="základná",J150,0)</f>
        <v>0</v>
      </c>
      <c r="BF150" s="199">
        <f>IF(N150="znížená",J150,0)</f>
        <v>385.38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8" t="s">
        <v>107</v>
      </c>
      <c r="BK150" s="199">
        <f>ROUND(I150*H150,2)</f>
        <v>385.38</v>
      </c>
      <c r="BL150" s="18" t="s">
        <v>130</v>
      </c>
      <c r="BM150" s="198" t="s">
        <v>178</v>
      </c>
    </row>
    <row r="151" s="13" customFormat="1">
      <c r="A151" s="13"/>
      <c r="B151" s="200"/>
      <c r="C151" s="13"/>
      <c r="D151" s="201" t="s">
        <v>135</v>
      </c>
      <c r="E151" s="202" t="s">
        <v>1</v>
      </c>
      <c r="F151" s="203" t="s">
        <v>179</v>
      </c>
      <c r="G151" s="13"/>
      <c r="H151" s="204">
        <v>24.192</v>
      </c>
      <c r="I151" s="13"/>
      <c r="J151" s="13"/>
      <c r="K151" s="13"/>
      <c r="L151" s="200"/>
      <c r="M151" s="205"/>
      <c r="N151" s="206"/>
      <c r="O151" s="206"/>
      <c r="P151" s="206"/>
      <c r="Q151" s="206"/>
      <c r="R151" s="206"/>
      <c r="S151" s="206"/>
      <c r="T151" s="20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2" t="s">
        <v>135</v>
      </c>
      <c r="AU151" s="202" t="s">
        <v>107</v>
      </c>
      <c r="AV151" s="13" t="s">
        <v>107</v>
      </c>
      <c r="AW151" s="13" t="s">
        <v>29</v>
      </c>
      <c r="AX151" s="13" t="s">
        <v>80</v>
      </c>
      <c r="AY151" s="202" t="s">
        <v>124</v>
      </c>
    </row>
    <row r="152" s="2" customFormat="1" ht="21.75" customHeight="1">
      <c r="A152" s="31"/>
      <c r="B152" s="153"/>
      <c r="C152" s="187" t="s">
        <v>180</v>
      </c>
      <c r="D152" s="187" t="s">
        <v>126</v>
      </c>
      <c r="E152" s="188" t="s">
        <v>181</v>
      </c>
      <c r="F152" s="189" t="s">
        <v>182</v>
      </c>
      <c r="G152" s="190" t="s">
        <v>183</v>
      </c>
      <c r="H152" s="191">
        <v>252.13999999999999</v>
      </c>
      <c r="I152" s="192">
        <v>0.5</v>
      </c>
      <c r="J152" s="192">
        <f>ROUND(I152*H152,2)</f>
        <v>126.06999999999999</v>
      </c>
      <c r="K152" s="193"/>
      <c r="L152" s="32"/>
      <c r="M152" s="194" t="s">
        <v>1</v>
      </c>
      <c r="N152" s="195" t="s">
        <v>38</v>
      </c>
      <c r="O152" s="196">
        <v>0.017000000000000001</v>
      </c>
      <c r="P152" s="196">
        <f>O152*H152</f>
        <v>4.2863800000000003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8" t="s">
        <v>130</v>
      </c>
      <c r="AT152" s="198" t="s">
        <v>126</v>
      </c>
      <c r="AU152" s="198" t="s">
        <v>107</v>
      </c>
      <c r="AY152" s="18" t="s">
        <v>124</v>
      </c>
      <c r="BE152" s="199">
        <f>IF(N152="základná",J152,0)</f>
        <v>0</v>
      </c>
      <c r="BF152" s="199">
        <f>IF(N152="znížená",J152,0)</f>
        <v>126.06999999999999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8" t="s">
        <v>107</v>
      </c>
      <c r="BK152" s="199">
        <f>ROUND(I152*H152,2)</f>
        <v>126.06999999999999</v>
      </c>
      <c r="BL152" s="18" t="s">
        <v>130</v>
      </c>
      <c r="BM152" s="198" t="s">
        <v>184</v>
      </c>
    </row>
    <row r="153" s="13" customFormat="1">
      <c r="A153" s="13"/>
      <c r="B153" s="200"/>
      <c r="C153" s="13"/>
      <c r="D153" s="201" t="s">
        <v>135</v>
      </c>
      <c r="E153" s="202" t="s">
        <v>1</v>
      </c>
      <c r="F153" s="203" t="s">
        <v>185</v>
      </c>
      <c r="G153" s="13"/>
      <c r="H153" s="204">
        <v>252.13999999999999</v>
      </c>
      <c r="I153" s="13"/>
      <c r="J153" s="13"/>
      <c r="K153" s="13"/>
      <c r="L153" s="200"/>
      <c r="M153" s="205"/>
      <c r="N153" s="206"/>
      <c r="O153" s="206"/>
      <c r="P153" s="206"/>
      <c r="Q153" s="206"/>
      <c r="R153" s="206"/>
      <c r="S153" s="206"/>
      <c r="T153" s="20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2" t="s">
        <v>135</v>
      </c>
      <c r="AU153" s="202" t="s">
        <v>107</v>
      </c>
      <c r="AV153" s="13" t="s">
        <v>107</v>
      </c>
      <c r="AW153" s="13" t="s">
        <v>29</v>
      </c>
      <c r="AX153" s="13" t="s">
        <v>80</v>
      </c>
      <c r="AY153" s="202" t="s">
        <v>124</v>
      </c>
    </row>
    <row r="154" s="12" customFormat="1" ht="22.8" customHeight="1">
      <c r="A154" s="12"/>
      <c r="B154" s="175"/>
      <c r="C154" s="12"/>
      <c r="D154" s="176" t="s">
        <v>71</v>
      </c>
      <c r="E154" s="185" t="s">
        <v>130</v>
      </c>
      <c r="F154" s="185" t="s">
        <v>186</v>
      </c>
      <c r="G154" s="12"/>
      <c r="H154" s="12"/>
      <c r="I154" s="12"/>
      <c r="J154" s="186">
        <f>BK154</f>
        <v>401.02999999999997</v>
      </c>
      <c r="K154" s="12"/>
      <c r="L154" s="175"/>
      <c r="M154" s="179"/>
      <c r="N154" s="180"/>
      <c r="O154" s="180"/>
      <c r="P154" s="181">
        <f>SUM(P155:P156)</f>
        <v>9.1232120000000005</v>
      </c>
      <c r="Q154" s="180"/>
      <c r="R154" s="181">
        <f>SUM(R155:R156)</f>
        <v>13.844291159999999</v>
      </c>
      <c r="S154" s="180"/>
      <c r="T154" s="182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6" t="s">
        <v>80</v>
      </c>
      <c r="AT154" s="183" t="s">
        <v>71</v>
      </c>
      <c r="AU154" s="183" t="s">
        <v>80</v>
      </c>
      <c r="AY154" s="176" t="s">
        <v>124</v>
      </c>
      <c r="BK154" s="184">
        <f>SUM(BK155:BK156)</f>
        <v>401.02999999999997</v>
      </c>
    </row>
    <row r="155" s="2" customFormat="1" ht="33" customHeight="1">
      <c r="A155" s="31"/>
      <c r="B155" s="153"/>
      <c r="C155" s="187" t="s">
        <v>187</v>
      </c>
      <c r="D155" s="187" t="s">
        <v>126</v>
      </c>
      <c r="E155" s="188" t="s">
        <v>188</v>
      </c>
      <c r="F155" s="189" t="s">
        <v>189</v>
      </c>
      <c r="G155" s="190" t="s">
        <v>129</v>
      </c>
      <c r="H155" s="191">
        <v>7.3220000000000001</v>
      </c>
      <c r="I155" s="192">
        <v>54.770000000000003</v>
      </c>
      <c r="J155" s="192">
        <f>ROUND(I155*H155,2)</f>
        <v>401.02999999999997</v>
      </c>
      <c r="K155" s="193"/>
      <c r="L155" s="32"/>
      <c r="M155" s="194" t="s">
        <v>1</v>
      </c>
      <c r="N155" s="195" t="s">
        <v>38</v>
      </c>
      <c r="O155" s="196">
        <v>1.246</v>
      </c>
      <c r="P155" s="196">
        <f>O155*H155</f>
        <v>9.1232120000000005</v>
      </c>
      <c r="Q155" s="196">
        <v>1.8907799999999999</v>
      </c>
      <c r="R155" s="196">
        <f>Q155*H155</f>
        <v>13.844291159999999</v>
      </c>
      <c r="S155" s="196">
        <v>0</v>
      </c>
      <c r="T155" s="19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8" t="s">
        <v>130</v>
      </c>
      <c r="AT155" s="198" t="s">
        <v>126</v>
      </c>
      <c r="AU155" s="198" t="s">
        <v>107</v>
      </c>
      <c r="AY155" s="18" t="s">
        <v>124</v>
      </c>
      <c r="BE155" s="199">
        <f>IF(N155="základná",J155,0)</f>
        <v>0</v>
      </c>
      <c r="BF155" s="199">
        <f>IF(N155="znížená",J155,0)</f>
        <v>401.02999999999997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8" t="s">
        <v>107</v>
      </c>
      <c r="BK155" s="199">
        <f>ROUND(I155*H155,2)</f>
        <v>401.02999999999997</v>
      </c>
      <c r="BL155" s="18" t="s">
        <v>130</v>
      </c>
      <c r="BM155" s="198" t="s">
        <v>190</v>
      </c>
    </row>
    <row r="156" s="13" customFormat="1">
      <c r="A156" s="13"/>
      <c r="B156" s="200"/>
      <c r="C156" s="13"/>
      <c r="D156" s="201" t="s">
        <v>135</v>
      </c>
      <c r="E156" s="202" t="s">
        <v>1</v>
      </c>
      <c r="F156" s="203" t="s">
        <v>191</v>
      </c>
      <c r="G156" s="13"/>
      <c r="H156" s="204">
        <v>7.3220000000000001</v>
      </c>
      <c r="I156" s="13"/>
      <c r="J156" s="13"/>
      <c r="K156" s="13"/>
      <c r="L156" s="200"/>
      <c r="M156" s="205"/>
      <c r="N156" s="206"/>
      <c r="O156" s="206"/>
      <c r="P156" s="206"/>
      <c r="Q156" s="206"/>
      <c r="R156" s="206"/>
      <c r="S156" s="206"/>
      <c r="T156" s="20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2" t="s">
        <v>135</v>
      </c>
      <c r="AU156" s="202" t="s">
        <v>107</v>
      </c>
      <c r="AV156" s="13" t="s">
        <v>107</v>
      </c>
      <c r="AW156" s="13" t="s">
        <v>29</v>
      </c>
      <c r="AX156" s="13" t="s">
        <v>80</v>
      </c>
      <c r="AY156" s="202" t="s">
        <v>124</v>
      </c>
    </row>
    <row r="157" s="12" customFormat="1" ht="22.8" customHeight="1">
      <c r="A157" s="12"/>
      <c r="B157" s="175"/>
      <c r="C157" s="12"/>
      <c r="D157" s="176" t="s">
        <v>71</v>
      </c>
      <c r="E157" s="185" t="s">
        <v>145</v>
      </c>
      <c r="F157" s="185" t="s">
        <v>192</v>
      </c>
      <c r="G157" s="12"/>
      <c r="H157" s="12"/>
      <c r="I157" s="12"/>
      <c r="J157" s="186">
        <f>BK157</f>
        <v>10705.1</v>
      </c>
      <c r="K157" s="12"/>
      <c r="L157" s="175"/>
      <c r="M157" s="179"/>
      <c r="N157" s="180"/>
      <c r="O157" s="180"/>
      <c r="P157" s="181">
        <f>SUM(P158:P162)</f>
        <v>158.15709559999999</v>
      </c>
      <c r="Q157" s="180"/>
      <c r="R157" s="181">
        <f>SUM(R158:R162)</f>
        <v>158.97169339999999</v>
      </c>
      <c r="S157" s="180"/>
      <c r="T157" s="182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6" t="s">
        <v>80</v>
      </c>
      <c r="AT157" s="183" t="s">
        <v>71</v>
      </c>
      <c r="AU157" s="183" t="s">
        <v>80</v>
      </c>
      <c r="AY157" s="176" t="s">
        <v>124</v>
      </c>
      <c r="BK157" s="184">
        <f>SUM(BK158:BK162)</f>
        <v>10705.1</v>
      </c>
    </row>
    <row r="158" s="2" customFormat="1" ht="33" customHeight="1">
      <c r="A158" s="31"/>
      <c r="B158" s="153"/>
      <c r="C158" s="187" t="s">
        <v>193</v>
      </c>
      <c r="D158" s="187" t="s">
        <v>126</v>
      </c>
      <c r="E158" s="188" t="s">
        <v>194</v>
      </c>
      <c r="F158" s="189" t="s">
        <v>195</v>
      </c>
      <c r="G158" s="190" t="s">
        <v>183</v>
      </c>
      <c r="H158" s="191">
        <v>252.13999999999999</v>
      </c>
      <c r="I158" s="192">
        <v>8.1500000000000004</v>
      </c>
      <c r="J158" s="192">
        <f>ROUND(I158*H158,2)</f>
        <v>2054.9400000000001</v>
      </c>
      <c r="K158" s="193"/>
      <c r="L158" s="32"/>
      <c r="M158" s="194" t="s">
        <v>1</v>
      </c>
      <c r="N158" s="195" t="s">
        <v>38</v>
      </c>
      <c r="O158" s="196">
        <v>0.018120000000000001</v>
      </c>
      <c r="P158" s="196">
        <f>O158*H158</f>
        <v>4.5687768000000002</v>
      </c>
      <c r="Q158" s="196">
        <v>0.40481</v>
      </c>
      <c r="R158" s="196">
        <f>Q158*H158</f>
        <v>102.06879339999999</v>
      </c>
      <c r="S158" s="196">
        <v>0</v>
      </c>
      <c r="T158" s="19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8" t="s">
        <v>130</v>
      </c>
      <c r="AT158" s="198" t="s">
        <v>126</v>
      </c>
      <c r="AU158" s="198" t="s">
        <v>107</v>
      </c>
      <c r="AY158" s="18" t="s">
        <v>124</v>
      </c>
      <c r="BE158" s="199">
        <f>IF(N158="základná",J158,0)</f>
        <v>0</v>
      </c>
      <c r="BF158" s="199">
        <f>IF(N158="znížená",J158,0)</f>
        <v>2054.9400000000001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8" t="s">
        <v>107</v>
      </c>
      <c r="BK158" s="199">
        <f>ROUND(I158*H158,2)</f>
        <v>2054.9400000000001</v>
      </c>
      <c r="BL158" s="18" t="s">
        <v>130</v>
      </c>
      <c r="BM158" s="198" t="s">
        <v>196</v>
      </c>
    </row>
    <row r="159" s="2" customFormat="1" ht="37.8" customHeight="1">
      <c r="A159" s="31"/>
      <c r="B159" s="153"/>
      <c r="C159" s="187" t="s">
        <v>197</v>
      </c>
      <c r="D159" s="187" t="s">
        <v>126</v>
      </c>
      <c r="E159" s="188" t="s">
        <v>198</v>
      </c>
      <c r="F159" s="189" t="s">
        <v>199</v>
      </c>
      <c r="G159" s="190" t="s">
        <v>183</v>
      </c>
      <c r="H159" s="191">
        <v>252.13999999999999</v>
      </c>
      <c r="I159" s="192">
        <v>14.529999999999999</v>
      </c>
      <c r="J159" s="192">
        <f>ROUND(I159*H159,2)</f>
        <v>3663.5900000000001</v>
      </c>
      <c r="K159" s="193"/>
      <c r="L159" s="32"/>
      <c r="M159" s="194" t="s">
        <v>1</v>
      </c>
      <c r="N159" s="195" t="s">
        <v>38</v>
      </c>
      <c r="O159" s="196">
        <v>0.59541999999999995</v>
      </c>
      <c r="P159" s="196">
        <f>O159*H159</f>
        <v>150.12919879999998</v>
      </c>
      <c r="Q159" s="196">
        <v>0.092499999999999999</v>
      </c>
      <c r="R159" s="196">
        <f>Q159*H159</f>
        <v>23.322949999999999</v>
      </c>
      <c r="S159" s="196">
        <v>0</v>
      </c>
      <c r="T159" s="19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8" t="s">
        <v>130</v>
      </c>
      <c r="AT159" s="198" t="s">
        <v>126</v>
      </c>
      <c r="AU159" s="198" t="s">
        <v>107</v>
      </c>
      <c r="AY159" s="18" t="s">
        <v>124</v>
      </c>
      <c r="BE159" s="199">
        <f>IF(N159="základná",J159,0)</f>
        <v>0</v>
      </c>
      <c r="BF159" s="199">
        <f>IF(N159="znížená",J159,0)</f>
        <v>3663.5900000000001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8" t="s">
        <v>107</v>
      </c>
      <c r="BK159" s="199">
        <f>ROUND(I159*H159,2)</f>
        <v>3663.5900000000001</v>
      </c>
      <c r="BL159" s="18" t="s">
        <v>130</v>
      </c>
      <c r="BM159" s="198" t="s">
        <v>200</v>
      </c>
    </row>
    <row r="160" s="2" customFormat="1" ht="16.5" customHeight="1">
      <c r="A160" s="31"/>
      <c r="B160" s="153"/>
      <c r="C160" s="214" t="s">
        <v>201</v>
      </c>
      <c r="D160" s="214" t="s">
        <v>174</v>
      </c>
      <c r="E160" s="215" t="s">
        <v>202</v>
      </c>
      <c r="F160" s="216" t="s">
        <v>203</v>
      </c>
      <c r="G160" s="217" t="s">
        <v>183</v>
      </c>
      <c r="H160" s="218">
        <v>257.18299999999999</v>
      </c>
      <c r="I160" s="219">
        <v>18.460000000000001</v>
      </c>
      <c r="J160" s="219">
        <f>ROUND(I160*H160,2)</f>
        <v>4747.6000000000004</v>
      </c>
      <c r="K160" s="220"/>
      <c r="L160" s="221"/>
      <c r="M160" s="222" t="s">
        <v>1</v>
      </c>
      <c r="N160" s="223" t="s">
        <v>38</v>
      </c>
      <c r="O160" s="196">
        <v>0</v>
      </c>
      <c r="P160" s="196">
        <f>O160*H160</f>
        <v>0</v>
      </c>
      <c r="Q160" s="196">
        <v>0.13</v>
      </c>
      <c r="R160" s="196">
        <f>Q160*H160</f>
        <v>33.433790000000002</v>
      </c>
      <c r="S160" s="196">
        <v>0</v>
      </c>
      <c r="T160" s="19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8" t="s">
        <v>160</v>
      </c>
      <c r="AT160" s="198" t="s">
        <v>174</v>
      </c>
      <c r="AU160" s="198" t="s">
        <v>107</v>
      </c>
      <c r="AY160" s="18" t="s">
        <v>124</v>
      </c>
      <c r="BE160" s="199">
        <f>IF(N160="základná",J160,0)</f>
        <v>0</v>
      </c>
      <c r="BF160" s="199">
        <f>IF(N160="znížená",J160,0)</f>
        <v>4747.6000000000004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8" t="s">
        <v>107</v>
      </c>
      <c r="BK160" s="199">
        <f>ROUND(I160*H160,2)</f>
        <v>4747.6000000000004</v>
      </c>
      <c r="BL160" s="18" t="s">
        <v>130</v>
      </c>
      <c r="BM160" s="198" t="s">
        <v>204</v>
      </c>
    </row>
    <row r="161" s="13" customFormat="1">
      <c r="A161" s="13"/>
      <c r="B161" s="200"/>
      <c r="C161" s="13"/>
      <c r="D161" s="201" t="s">
        <v>135</v>
      </c>
      <c r="E161" s="13"/>
      <c r="F161" s="203" t="s">
        <v>205</v>
      </c>
      <c r="G161" s="13"/>
      <c r="H161" s="204">
        <v>257.18299999999999</v>
      </c>
      <c r="I161" s="13"/>
      <c r="J161" s="13"/>
      <c r="K161" s="13"/>
      <c r="L161" s="200"/>
      <c r="M161" s="205"/>
      <c r="N161" s="206"/>
      <c r="O161" s="206"/>
      <c r="P161" s="206"/>
      <c r="Q161" s="206"/>
      <c r="R161" s="206"/>
      <c r="S161" s="206"/>
      <c r="T161" s="20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2" t="s">
        <v>135</v>
      </c>
      <c r="AU161" s="202" t="s">
        <v>107</v>
      </c>
      <c r="AV161" s="13" t="s">
        <v>107</v>
      </c>
      <c r="AW161" s="13" t="s">
        <v>3</v>
      </c>
      <c r="AX161" s="13" t="s">
        <v>80</v>
      </c>
      <c r="AY161" s="202" t="s">
        <v>124</v>
      </c>
    </row>
    <row r="162" s="2" customFormat="1" ht="24.15" customHeight="1">
      <c r="A162" s="31"/>
      <c r="B162" s="153"/>
      <c r="C162" s="187" t="s">
        <v>206</v>
      </c>
      <c r="D162" s="187" t="s">
        <v>126</v>
      </c>
      <c r="E162" s="188" t="s">
        <v>207</v>
      </c>
      <c r="F162" s="189" t="s">
        <v>208</v>
      </c>
      <c r="G162" s="190" t="s">
        <v>183</v>
      </c>
      <c r="H162" s="191">
        <v>12.18</v>
      </c>
      <c r="I162" s="192">
        <v>19.620000000000001</v>
      </c>
      <c r="J162" s="192">
        <f>ROUND(I162*H162,2)</f>
        <v>238.97</v>
      </c>
      <c r="K162" s="193"/>
      <c r="L162" s="32"/>
      <c r="M162" s="194" t="s">
        <v>1</v>
      </c>
      <c r="N162" s="195" t="s">
        <v>38</v>
      </c>
      <c r="O162" s="196">
        <v>0.28399999999999997</v>
      </c>
      <c r="P162" s="196">
        <f>O162*H162</f>
        <v>3.4591199999999995</v>
      </c>
      <c r="Q162" s="196">
        <v>0.012</v>
      </c>
      <c r="R162" s="196">
        <f>Q162*H162</f>
        <v>0.14616000000000001</v>
      </c>
      <c r="S162" s="196">
        <v>0</v>
      </c>
      <c r="T162" s="19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8" t="s">
        <v>130</v>
      </c>
      <c r="AT162" s="198" t="s">
        <v>126</v>
      </c>
      <c r="AU162" s="198" t="s">
        <v>107</v>
      </c>
      <c r="AY162" s="18" t="s">
        <v>124</v>
      </c>
      <c r="BE162" s="199">
        <f>IF(N162="základná",J162,0)</f>
        <v>0</v>
      </c>
      <c r="BF162" s="199">
        <f>IF(N162="znížená",J162,0)</f>
        <v>238.97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8" t="s">
        <v>107</v>
      </c>
      <c r="BK162" s="199">
        <f>ROUND(I162*H162,2)</f>
        <v>238.97</v>
      </c>
      <c r="BL162" s="18" t="s">
        <v>130</v>
      </c>
      <c r="BM162" s="198" t="s">
        <v>209</v>
      </c>
    </row>
    <row r="163" s="12" customFormat="1" ht="22.8" customHeight="1">
      <c r="A163" s="12"/>
      <c r="B163" s="175"/>
      <c r="C163" s="12"/>
      <c r="D163" s="176" t="s">
        <v>71</v>
      </c>
      <c r="E163" s="185" t="s">
        <v>160</v>
      </c>
      <c r="F163" s="185" t="s">
        <v>210</v>
      </c>
      <c r="G163" s="12"/>
      <c r="H163" s="12"/>
      <c r="I163" s="12"/>
      <c r="J163" s="186">
        <f>BK163</f>
        <v>39791.270000000004</v>
      </c>
      <c r="K163" s="12"/>
      <c r="L163" s="175"/>
      <c r="M163" s="179"/>
      <c r="N163" s="180"/>
      <c r="O163" s="180"/>
      <c r="P163" s="181">
        <f>SUM(P164:P172)</f>
        <v>41.699058999999998</v>
      </c>
      <c r="Q163" s="180"/>
      <c r="R163" s="181">
        <f>SUM(R164:R172)</f>
        <v>4.8060080999999997</v>
      </c>
      <c r="S163" s="180"/>
      <c r="T163" s="182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6" t="s">
        <v>80</v>
      </c>
      <c r="AT163" s="183" t="s">
        <v>71</v>
      </c>
      <c r="AU163" s="183" t="s">
        <v>80</v>
      </c>
      <c r="AY163" s="176" t="s">
        <v>124</v>
      </c>
      <c r="BK163" s="184">
        <f>SUM(BK164:BK172)</f>
        <v>39791.270000000004</v>
      </c>
    </row>
    <row r="164" s="2" customFormat="1" ht="24.15" customHeight="1">
      <c r="A164" s="31"/>
      <c r="B164" s="153"/>
      <c r="C164" s="187" t="s">
        <v>211</v>
      </c>
      <c r="D164" s="187" t="s">
        <v>126</v>
      </c>
      <c r="E164" s="188" t="s">
        <v>212</v>
      </c>
      <c r="F164" s="189" t="s">
        <v>213</v>
      </c>
      <c r="G164" s="190" t="s">
        <v>214</v>
      </c>
      <c r="H164" s="191">
        <v>6.1500000000000004</v>
      </c>
      <c r="I164" s="192">
        <v>36.159999999999997</v>
      </c>
      <c r="J164" s="192">
        <f>ROUND(I164*H164,2)</f>
        <v>222.38</v>
      </c>
      <c r="K164" s="193"/>
      <c r="L164" s="32"/>
      <c r="M164" s="194" t="s">
        <v>1</v>
      </c>
      <c r="N164" s="195" t="s">
        <v>38</v>
      </c>
      <c r="O164" s="196">
        <v>0.067000000000000004</v>
      </c>
      <c r="P164" s="196">
        <f>O164*H164</f>
        <v>0.41205000000000003</v>
      </c>
      <c r="Q164" s="196">
        <v>0.0054000000000000003</v>
      </c>
      <c r="R164" s="196">
        <f>Q164*H164</f>
        <v>0.033210000000000003</v>
      </c>
      <c r="S164" s="196">
        <v>0</v>
      </c>
      <c r="T164" s="19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8" t="s">
        <v>130</v>
      </c>
      <c r="AT164" s="198" t="s">
        <v>126</v>
      </c>
      <c r="AU164" s="198" t="s">
        <v>107</v>
      </c>
      <c r="AY164" s="18" t="s">
        <v>124</v>
      </c>
      <c r="BE164" s="199">
        <f>IF(N164="základná",J164,0)</f>
        <v>0</v>
      </c>
      <c r="BF164" s="199">
        <f>IF(N164="znížená",J164,0)</f>
        <v>222.38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8" t="s">
        <v>107</v>
      </c>
      <c r="BK164" s="199">
        <f>ROUND(I164*H164,2)</f>
        <v>222.38</v>
      </c>
      <c r="BL164" s="18" t="s">
        <v>130</v>
      </c>
      <c r="BM164" s="198" t="s">
        <v>215</v>
      </c>
    </row>
    <row r="165" s="2" customFormat="1" ht="24.15" customHeight="1">
      <c r="A165" s="31"/>
      <c r="B165" s="153"/>
      <c r="C165" s="187" t="s">
        <v>216</v>
      </c>
      <c r="D165" s="187" t="s">
        <v>126</v>
      </c>
      <c r="E165" s="188" t="s">
        <v>217</v>
      </c>
      <c r="F165" s="189" t="s">
        <v>218</v>
      </c>
      <c r="G165" s="190" t="s">
        <v>214</v>
      </c>
      <c r="H165" s="191">
        <v>122.03</v>
      </c>
      <c r="I165" s="192">
        <v>279.01999999999998</v>
      </c>
      <c r="J165" s="192">
        <f>ROUND(I165*H165,2)</f>
        <v>34048.809999999998</v>
      </c>
      <c r="K165" s="193"/>
      <c r="L165" s="32"/>
      <c r="M165" s="194" t="s">
        <v>1</v>
      </c>
      <c r="N165" s="195" t="s">
        <v>38</v>
      </c>
      <c r="O165" s="196">
        <v>0.1303</v>
      </c>
      <c r="P165" s="196">
        <f>O165*H165</f>
        <v>15.900509</v>
      </c>
      <c r="Q165" s="196">
        <v>0.034770000000000002</v>
      </c>
      <c r="R165" s="196">
        <f>Q165*H165</f>
        <v>4.2429831</v>
      </c>
      <c r="S165" s="196">
        <v>0</v>
      </c>
      <c r="T165" s="19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8" t="s">
        <v>130</v>
      </c>
      <c r="AT165" s="198" t="s">
        <v>126</v>
      </c>
      <c r="AU165" s="198" t="s">
        <v>107</v>
      </c>
      <c r="AY165" s="18" t="s">
        <v>124</v>
      </c>
      <c r="BE165" s="199">
        <f>IF(N165="základná",J165,0)</f>
        <v>0</v>
      </c>
      <c r="BF165" s="199">
        <f>IF(N165="znížená",J165,0)</f>
        <v>34048.809999999998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8" t="s">
        <v>107</v>
      </c>
      <c r="BK165" s="199">
        <f>ROUND(I165*H165,2)</f>
        <v>34048.809999999998</v>
      </c>
      <c r="BL165" s="18" t="s">
        <v>130</v>
      </c>
      <c r="BM165" s="198" t="s">
        <v>219</v>
      </c>
    </row>
    <row r="166" s="2" customFormat="1" ht="16.5" customHeight="1">
      <c r="A166" s="31"/>
      <c r="B166" s="153"/>
      <c r="C166" s="187" t="s">
        <v>7</v>
      </c>
      <c r="D166" s="187" t="s">
        <v>126</v>
      </c>
      <c r="E166" s="188" t="s">
        <v>220</v>
      </c>
      <c r="F166" s="189" t="s">
        <v>221</v>
      </c>
      <c r="G166" s="190" t="s">
        <v>214</v>
      </c>
      <c r="H166" s="191">
        <v>6.1500000000000004</v>
      </c>
      <c r="I166" s="192">
        <v>2.3599999999999999</v>
      </c>
      <c r="J166" s="192">
        <f>ROUND(I166*H166,2)</f>
        <v>14.51</v>
      </c>
      <c r="K166" s="193"/>
      <c r="L166" s="32"/>
      <c r="M166" s="194" t="s">
        <v>1</v>
      </c>
      <c r="N166" s="195" t="s">
        <v>38</v>
      </c>
      <c r="O166" s="196">
        <v>0.070999999999999994</v>
      </c>
      <c r="P166" s="196">
        <f>O166*H166</f>
        <v>0.43664999999999998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8" t="s">
        <v>130</v>
      </c>
      <c r="AT166" s="198" t="s">
        <v>126</v>
      </c>
      <c r="AU166" s="198" t="s">
        <v>107</v>
      </c>
      <c r="AY166" s="18" t="s">
        <v>124</v>
      </c>
      <c r="BE166" s="199">
        <f>IF(N166="základná",J166,0)</f>
        <v>0</v>
      </c>
      <c r="BF166" s="199">
        <f>IF(N166="znížená",J166,0)</f>
        <v>14.51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8" t="s">
        <v>107</v>
      </c>
      <c r="BK166" s="199">
        <f>ROUND(I166*H166,2)</f>
        <v>14.51</v>
      </c>
      <c r="BL166" s="18" t="s">
        <v>130</v>
      </c>
      <c r="BM166" s="198" t="s">
        <v>222</v>
      </c>
    </row>
    <row r="167" s="2" customFormat="1" ht="16.5" customHeight="1">
      <c r="A167" s="31"/>
      <c r="B167" s="153"/>
      <c r="C167" s="187" t="s">
        <v>223</v>
      </c>
      <c r="D167" s="187" t="s">
        <v>126</v>
      </c>
      <c r="E167" s="188" t="s">
        <v>224</v>
      </c>
      <c r="F167" s="189" t="s">
        <v>225</v>
      </c>
      <c r="G167" s="190" t="s">
        <v>214</v>
      </c>
      <c r="H167" s="191">
        <v>122.03</v>
      </c>
      <c r="I167" s="192">
        <v>4.6399999999999997</v>
      </c>
      <c r="J167" s="192">
        <f>ROUND(I167*H167,2)</f>
        <v>566.22000000000003</v>
      </c>
      <c r="K167" s="193"/>
      <c r="L167" s="32"/>
      <c r="M167" s="194" t="s">
        <v>1</v>
      </c>
      <c r="N167" s="195" t="s">
        <v>38</v>
      </c>
      <c r="O167" s="196">
        <v>0.13</v>
      </c>
      <c r="P167" s="196">
        <f>O167*H167</f>
        <v>15.863900000000001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8" t="s">
        <v>130</v>
      </c>
      <c r="AT167" s="198" t="s">
        <v>126</v>
      </c>
      <c r="AU167" s="198" t="s">
        <v>107</v>
      </c>
      <c r="AY167" s="18" t="s">
        <v>124</v>
      </c>
      <c r="BE167" s="199">
        <f>IF(N167="základná",J167,0)</f>
        <v>0</v>
      </c>
      <c r="BF167" s="199">
        <f>IF(N167="znížená",J167,0)</f>
        <v>566.22000000000003</v>
      </c>
      <c r="BG167" s="199">
        <f>IF(N167="zákl. prenesená",J167,0)</f>
        <v>0</v>
      </c>
      <c r="BH167" s="199">
        <f>IF(N167="zníž. prenesená",J167,0)</f>
        <v>0</v>
      </c>
      <c r="BI167" s="199">
        <f>IF(N167="nulová",J167,0)</f>
        <v>0</v>
      </c>
      <c r="BJ167" s="18" t="s">
        <v>107</v>
      </c>
      <c r="BK167" s="199">
        <f>ROUND(I167*H167,2)</f>
        <v>566.22000000000003</v>
      </c>
      <c r="BL167" s="18" t="s">
        <v>130</v>
      </c>
      <c r="BM167" s="198" t="s">
        <v>226</v>
      </c>
    </row>
    <row r="168" s="2" customFormat="1" ht="37.8" customHeight="1">
      <c r="A168" s="31"/>
      <c r="B168" s="153"/>
      <c r="C168" s="187" t="s">
        <v>227</v>
      </c>
      <c r="D168" s="187" t="s">
        <v>126</v>
      </c>
      <c r="E168" s="188" t="s">
        <v>228</v>
      </c>
      <c r="F168" s="189" t="s">
        <v>229</v>
      </c>
      <c r="G168" s="190" t="s">
        <v>230</v>
      </c>
      <c r="H168" s="191">
        <v>3</v>
      </c>
      <c r="I168" s="192">
        <v>93.799999999999997</v>
      </c>
      <c r="J168" s="192">
        <f>ROUND(I168*H168,2)</f>
        <v>281.39999999999998</v>
      </c>
      <c r="K168" s="193"/>
      <c r="L168" s="32"/>
      <c r="M168" s="194" t="s">
        <v>1</v>
      </c>
      <c r="N168" s="195" t="s">
        <v>38</v>
      </c>
      <c r="O168" s="196">
        <v>2.9199999999999999</v>
      </c>
      <c r="P168" s="196">
        <f>O168*H168</f>
        <v>8.7599999999999998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8" t="s">
        <v>130</v>
      </c>
      <c r="AT168" s="198" t="s">
        <v>126</v>
      </c>
      <c r="AU168" s="198" t="s">
        <v>107</v>
      </c>
      <c r="AY168" s="18" t="s">
        <v>124</v>
      </c>
      <c r="BE168" s="199">
        <f>IF(N168="základná",J168,0)</f>
        <v>0</v>
      </c>
      <c r="BF168" s="199">
        <f>IF(N168="znížená",J168,0)</f>
        <v>281.39999999999998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8" t="s">
        <v>107</v>
      </c>
      <c r="BK168" s="199">
        <f>ROUND(I168*H168,2)</f>
        <v>281.39999999999998</v>
      </c>
      <c r="BL168" s="18" t="s">
        <v>130</v>
      </c>
      <c r="BM168" s="198" t="s">
        <v>231</v>
      </c>
    </row>
    <row r="169" s="2" customFormat="1" ht="24.15" customHeight="1">
      <c r="A169" s="31"/>
      <c r="B169" s="153"/>
      <c r="C169" s="214" t="s">
        <v>232</v>
      </c>
      <c r="D169" s="214" t="s">
        <v>174</v>
      </c>
      <c r="E169" s="215" t="s">
        <v>233</v>
      </c>
      <c r="F169" s="216" t="s">
        <v>234</v>
      </c>
      <c r="G169" s="217" t="s">
        <v>230</v>
      </c>
      <c r="H169" s="218">
        <v>3</v>
      </c>
      <c r="I169" s="219">
        <v>1210.5</v>
      </c>
      <c r="J169" s="219">
        <f>ROUND(I169*H169,2)</f>
        <v>3631.5</v>
      </c>
      <c r="K169" s="220"/>
      <c r="L169" s="221"/>
      <c r="M169" s="222" t="s">
        <v>1</v>
      </c>
      <c r="N169" s="223" t="s">
        <v>38</v>
      </c>
      <c r="O169" s="196">
        <v>0</v>
      </c>
      <c r="P169" s="196">
        <f>O169*H169</f>
        <v>0</v>
      </c>
      <c r="Q169" s="196">
        <v>0.089999999999999997</v>
      </c>
      <c r="R169" s="196">
        <f>Q169*H169</f>
        <v>0.27000000000000002</v>
      </c>
      <c r="S169" s="196">
        <v>0</v>
      </c>
      <c r="T169" s="19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8" t="s">
        <v>160</v>
      </c>
      <c r="AT169" s="198" t="s">
        <v>174</v>
      </c>
      <c r="AU169" s="198" t="s">
        <v>107</v>
      </c>
      <c r="AY169" s="18" t="s">
        <v>124</v>
      </c>
      <c r="BE169" s="199">
        <f>IF(N169="základná",J169,0)</f>
        <v>0</v>
      </c>
      <c r="BF169" s="199">
        <f>IF(N169="znížená",J169,0)</f>
        <v>3631.5</v>
      </c>
      <c r="BG169" s="199">
        <f>IF(N169="zákl. prenesená",J169,0)</f>
        <v>0</v>
      </c>
      <c r="BH169" s="199">
        <f>IF(N169="zníž. prenesená",J169,0)</f>
        <v>0</v>
      </c>
      <c r="BI169" s="199">
        <f>IF(N169="nulová",J169,0)</f>
        <v>0</v>
      </c>
      <c r="BJ169" s="18" t="s">
        <v>107</v>
      </c>
      <c r="BK169" s="199">
        <f>ROUND(I169*H169,2)</f>
        <v>3631.5</v>
      </c>
      <c r="BL169" s="18" t="s">
        <v>130</v>
      </c>
      <c r="BM169" s="198" t="s">
        <v>235</v>
      </c>
    </row>
    <row r="170" s="2" customFormat="1" ht="16.5" customHeight="1">
      <c r="A170" s="31"/>
      <c r="B170" s="153"/>
      <c r="C170" s="214" t="s">
        <v>236</v>
      </c>
      <c r="D170" s="214" t="s">
        <v>174</v>
      </c>
      <c r="E170" s="215" t="s">
        <v>237</v>
      </c>
      <c r="F170" s="216" t="s">
        <v>238</v>
      </c>
      <c r="G170" s="217" t="s">
        <v>230</v>
      </c>
      <c r="H170" s="218">
        <v>3</v>
      </c>
      <c r="I170" s="219">
        <v>340.04000000000002</v>
      </c>
      <c r="J170" s="219">
        <f>ROUND(I170*H170,2)</f>
        <v>1020.12</v>
      </c>
      <c r="K170" s="220"/>
      <c r="L170" s="221"/>
      <c r="M170" s="222" t="s">
        <v>1</v>
      </c>
      <c r="N170" s="223" t="s">
        <v>38</v>
      </c>
      <c r="O170" s="196">
        <v>0</v>
      </c>
      <c r="P170" s="196">
        <f>O170*H170</f>
        <v>0</v>
      </c>
      <c r="Q170" s="196">
        <v>0.086400000000000005</v>
      </c>
      <c r="R170" s="196">
        <f>Q170*H170</f>
        <v>0.25919999999999999</v>
      </c>
      <c r="S170" s="196">
        <v>0</v>
      </c>
      <c r="T170" s="19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8" t="s">
        <v>160</v>
      </c>
      <c r="AT170" s="198" t="s">
        <v>174</v>
      </c>
      <c r="AU170" s="198" t="s">
        <v>107</v>
      </c>
      <c r="AY170" s="18" t="s">
        <v>124</v>
      </c>
      <c r="BE170" s="199">
        <f>IF(N170="základná",J170,0)</f>
        <v>0</v>
      </c>
      <c r="BF170" s="199">
        <f>IF(N170="znížená",J170,0)</f>
        <v>1020.12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8" t="s">
        <v>107</v>
      </c>
      <c r="BK170" s="199">
        <f>ROUND(I170*H170,2)</f>
        <v>1020.12</v>
      </c>
      <c r="BL170" s="18" t="s">
        <v>130</v>
      </c>
      <c r="BM170" s="198" t="s">
        <v>239</v>
      </c>
    </row>
    <row r="171" s="2" customFormat="1" ht="24.15" customHeight="1">
      <c r="A171" s="31"/>
      <c r="B171" s="153"/>
      <c r="C171" s="187" t="s">
        <v>240</v>
      </c>
      <c r="D171" s="187" t="s">
        <v>126</v>
      </c>
      <c r="E171" s="188" t="s">
        <v>241</v>
      </c>
      <c r="F171" s="189" t="s">
        <v>242</v>
      </c>
      <c r="G171" s="190" t="s">
        <v>214</v>
      </c>
      <c r="H171" s="191">
        <v>6.1500000000000004</v>
      </c>
      <c r="I171" s="192">
        <v>1.03</v>
      </c>
      <c r="J171" s="192">
        <f>ROUND(I171*H171,2)</f>
        <v>6.3300000000000001</v>
      </c>
      <c r="K171" s="193"/>
      <c r="L171" s="32"/>
      <c r="M171" s="194" t="s">
        <v>1</v>
      </c>
      <c r="N171" s="195" t="s">
        <v>38</v>
      </c>
      <c r="O171" s="196">
        <v>0.052999999999999998</v>
      </c>
      <c r="P171" s="196">
        <f>O171*H171</f>
        <v>0.32595000000000002</v>
      </c>
      <c r="Q171" s="196">
        <v>0.00010000000000000001</v>
      </c>
      <c r="R171" s="196">
        <f>Q171*H171</f>
        <v>0.0006150000000000001</v>
      </c>
      <c r="S171" s="196">
        <v>0</v>
      </c>
      <c r="T171" s="19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8" t="s">
        <v>130</v>
      </c>
      <c r="AT171" s="198" t="s">
        <v>126</v>
      </c>
      <c r="AU171" s="198" t="s">
        <v>107</v>
      </c>
      <c r="AY171" s="18" t="s">
        <v>124</v>
      </c>
      <c r="BE171" s="199">
        <f>IF(N171="základná",J171,0)</f>
        <v>0</v>
      </c>
      <c r="BF171" s="199">
        <f>IF(N171="znížená",J171,0)</f>
        <v>6.3300000000000001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8" t="s">
        <v>107</v>
      </c>
      <c r="BK171" s="199">
        <f>ROUND(I171*H171,2)</f>
        <v>6.3300000000000001</v>
      </c>
      <c r="BL171" s="18" t="s">
        <v>130</v>
      </c>
      <c r="BM171" s="198" t="s">
        <v>243</v>
      </c>
    </row>
    <row r="172" s="13" customFormat="1">
      <c r="A172" s="13"/>
      <c r="B172" s="200"/>
      <c r="C172" s="13"/>
      <c r="D172" s="201" t="s">
        <v>135</v>
      </c>
      <c r="E172" s="202" t="s">
        <v>1</v>
      </c>
      <c r="F172" s="203" t="s">
        <v>244</v>
      </c>
      <c r="G172" s="13"/>
      <c r="H172" s="204">
        <v>6.1500000000000004</v>
      </c>
      <c r="I172" s="13"/>
      <c r="J172" s="13"/>
      <c r="K172" s="13"/>
      <c r="L172" s="200"/>
      <c r="M172" s="205"/>
      <c r="N172" s="206"/>
      <c r="O172" s="206"/>
      <c r="P172" s="206"/>
      <c r="Q172" s="206"/>
      <c r="R172" s="206"/>
      <c r="S172" s="206"/>
      <c r="T172" s="20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2" t="s">
        <v>135</v>
      </c>
      <c r="AU172" s="202" t="s">
        <v>107</v>
      </c>
      <c r="AV172" s="13" t="s">
        <v>107</v>
      </c>
      <c r="AW172" s="13" t="s">
        <v>29</v>
      </c>
      <c r="AX172" s="13" t="s">
        <v>80</v>
      </c>
      <c r="AY172" s="202" t="s">
        <v>124</v>
      </c>
    </row>
    <row r="173" s="12" customFormat="1" ht="22.8" customHeight="1">
      <c r="A173" s="12"/>
      <c r="B173" s="175"/>
      <c r="C173" s="12"/>
      <c r="D173" s="176" t="s">
        <v>71</v>
      </c>
      <c r="E173" s="185" t="s">
        <v>164</v>
      </c>
      <c r="F173" s="185" t="s">
        <v>245</v>
      </c>
      <c r="G173" s="12"/>
      <c r="H173" s="12"/>
      <c r="I173" s="12"/>
      <c r="J173" s="186">
        <f>BK173</f>
        <v>5891.1999999999998</v>
      </c>
      <c r="K173" s="12"/>
      <c r="L173" s="175"/>
      <c r="M173" s="179"/>
      <c r="N173" s="180"/>
      <c r="O173" s="180"/>
      <c r="P173" s="181">
        <f>SUM(P174:P180)</f>
        <v>93.783279999999991</v>
      </c>
      <c r="Q173" s="180"/>
      <c r="R173" s="181">
        <f>SUM(R174:R180)</f>
        <v>61.299819499999998</v>
      </c>
      <c r="S173" s="180"/>
      <c r="T173" s="182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6" t="s">
        <v>80</v>
      </c>
      <c r="AT173" s="183" t="s">
        <v>71</v>
      </c>
      <c r="AU173" s="183" t="s">
        <v>80</v>
      </c>
      <c r="AY173" s="176" t="s">
        <v>124</v>
      </c>
      <c r="BK173" s="184">
        <f>SUM(BK174:BK180)</f>
        <v>5891.1999999999998</v>
      </c>
    </row>
    <row r="174" s="2" customFormat="1" ht="33" customHeight="1">
      <c r="A174" s="31"/>
      <c r="B174" s="153"/>
      <c r="C174" s="187" t="s">
        <v>246</v>
      </c>
      <c r="D174" s="187" t="s">
        <v>126</v>
      </c>
      <c r="E174" s="188" t="s">
        <v>247</v>
      </c>
      <c r="F174" s="189" t="s">
        <v>248</v>
      </c>
      <c r="G174" s="190" t="s">
        <v>214</v>
      </c>
      <c r="H174" s="191">
        <v>121.84</v>
      </c>
      <c r="I174" s="192">
        <v>15.43</v>
      </c>
      <c r="J174" s="192">
        <f>ROUND(I174*H174,2)</f>
        <v>1879.99</v>
      </c>
      <c r="K174" s="193"/>
      <c r="L174" s="32"/>
      <c r="M174" s="194" t="s">
        <v>1</v>
      </c>
      <c r="N174" s="195" t="s">
        <v>38</v>
      </c>
      <c r="O174" s="196">
        <v>0.32000000000000001</v>
      </c>
      <c r="P174" s="196">
        <f>O174*H174</f>
        <v>38.988800000000005</v>
      </c>
      <c r="Q174" s="196">
        <v>0.19843</v>
      </c>
      <c r="R174" s="196">
        <f>Q174*H174</f>
        <v>24.1767112</v>
      </c>
      <c r="S174" s="196">
        <v>0</v>
      </c>
      <c r="T174" s="19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8" t="s">
        <v>130</v>
      </c>
      <c r="AT174" s="198" t="s">
        <v>126</v>
      </c>
      <c r="AU174" s="198" t="s">
        <v>107</v>
      </c>
      <c r="AY174" s="18" t="s">
        <v>124</v>
      </c>
      <c r="BE174" s="199">
        <f>IF(N174="základná",J174,0)</f>
        <v>0</v>
      </c>
      <c r="BF174" s="199">
        <f>IF(N174="znížená",J174,0)</f>
        <v>1879.99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8" t="s">
        <v>107</v>
      </c>
      <c r="BK174" s="199">
        <f>ROUND(I174*H174,2)</f>
        <v>1879.99</v>
      </c>
      <c r="BL174" s="18" t="s">
        <v>130</v>
      </c>
      <c r="BM174" s="198" t="s">
        <v>249</v>
      </c>
    </row>
    <row r="175" s="2" customFormat="1" ht="21.75" customHeight="1">
      <c r="A175" s="31"/>
      <c r="B175" s="153"/>
      <c r="C175" s="214" t="s">
        <v>250</v>
      </c>
      <c r="D175" s="214" t="s">
        <v>174</v>
      </c>
      <c r="E175" s="215" t="s">
        <v>251</v>
      </c>
      <c r="F175" s="216" t="s">
        <v>252</v>
      </c>
      <c r="G175" s="217" t="s">
        <v>230</v>
      </c>
      <c r="H175" s="218">
        <v>123.05800000000001</v>
      </c>
      <c r="I175" s="219">
        <v>9.6699999999999999</v>
      </c>
      <c r="J175" s="219">
        <f>ROUND(I175*H175,2)</f>
        <v>1189.97</v>
      </c>
      <c r="K175" s="220"/>
      <c r="L175" s="221"/>
      <c r="M175" s="222" t="s">
        <v>1</v>
      </c>
      <c r="N175" s="223" t="s">
        <v>38</v>
      </c>
      <c r="O175" s="196">
        <v>0</v>
      </c>
      <c r="P175" s="196">
        <f>O175*H175</f>
        <v>0</v>
      </c>
      <c r="Q175" s="196">
        <v>0.081000000000000003</v>
      </c>
      <c r="R175" s="196">
        <f>Q175*H175</f>
        <v>9.9676980000000004</v>
      </c>
      <c r="S175" s="196">
        <v>0</v>
      </c>
      <c r="T175" s="19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8" t="s">
        <v>160</v>
      </c>
      <c r="AT175" s="198" t="s">
        <v>174</v>
      </c>
      <c r="AU175" s="198" t="s">
        <v>107</v>
      </c>
      <c r="AY175" s="18" t="s">
        <v>124</v>
      </c>
      <c r="BE175" s="199">
        <f>IF(N175="základná",J175,0)</f>
        <v>0</v>
      </c>
      <c r="BF175" s="199">
        <f>IF(N175="znížená",J175,0)</f>
        <v>1189.97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8" t="s">
        <v>107</v>
      </c>
      <c r="BK175" s="199">
        <f>ROUND(I175*H175,2)</f>
        <v>1189.97</v>
      </c>
      <c r="BL175" s="18" t="s">
        <v>130</v>
      </c>
      <c r="BM175" s="198" t="s">
        <v>253</v>
      </c>
    </row>
    <row r="176" s="13" customFormat="1">
      <c r="A176" s="13"/>
      <c r="B176" s="200"/>
      <c r="C176" s="13"/>
      <c r="D176" s="201" t="s">
        <v>135</v>
      </c>
      <c r="E176" s="13"/>
      <c r="F176" s="203" t="s">
        <v>254</v>
      </c>
      <c r="G176" s="13"/>
      <c r="H176" s="204">
        <v>123.05800000000001</v>
      </c>
      <c r="I176" s="13"/>
      <c r="J176" s="13"/>
      <c r="K176" s="13"/>
      <c r="L176" s="200"/>
      <c r="M176" s="205"/>
      <c r="N176" s="206"/>
      <c r="O176" s="206"/>
      <c r="P176" s="206"/>
      <c r="Q176" s="206"/>
      <c r="R176" s="206"/>
      <c r="S176" s="206"/>
      <c r="T176" s="20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135</v>
      </c>
      <c r="AU176" s="202" t="s">
        <v>107</v>
      </c>
      <c r="AV176" s="13" t="s">
        <v>107</v>
      </c>
      <c r="AW176" s="13" t="s">
        <v>3</v>
      </c>
      <c r="AX176" s="13" t="s">
        <v>80</v>
      </c>
      <c r="AY176" s="202" t="s">
        <v>124</v>
      </c>
    </row>
    <row r="177" s="2" customFormat="1" ht="33" customHeight="1">
      <c r="A177" s="31"/>
      <c r="B177" s="153"/>
      <c r="C177" s="187" t="s">
        <v>255</v>
      </c>
      <c r="D177" s="187" t="s">
        <v>126</v>
      </c>
      <c r="E177" s="188" t="s">
        <v>256</v>
      </c>
      <c r="F177" s="189" t="s">
        <v>257</v>
      </c>
      <c r="G177" s="190" t="s">
        <v>214</v>
      </c>
      <c r="H177" s="191">
        <v>145.03</v>
      </c>
      <c r="I177" s="192">
        <v>12.859999999999999</v>
      </c>
      <c r="J177" s="192">
        <f>ROUND(I177*H177,2)</f>
        <v>1865.0899999999999</v>
      </c>
      <c r="K177" s="193"/>
      <c r="L177" s="32"/>
      <c r="M177" s="194" t="s">
        <v>1</v>
      </c>
      <c r="N177" s="195" t="s">
        <v>38</v>
      </c>
      <c r="O177" s="196">
        <v>0.25600000000000001</v>
      </c>
      <c r="P177" s="196">
        <f>O177*H177</f>
        <v>37.127679999999998</v>
      </c>
      <c r="Q177" s="196">
        <v>0.16400999999999999</v>
      </c>
      <c r="R177" s="196">
        <f>Q177*H177</f>
        <v>23.786370299999998</v>
      </c>
      <c r="S177" s="196">
        <v>0</v>
      </c>
      <c r="T177" s="19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8" t="s">
        <v>130</v>
      </c>
      <c r="AT177" s="198" t="s">
        <v>126</v>
      </c>
      <c r="AU177" s="198" t="s">
        <v>107</v>
      </c>
      <c r="AY177" s="18" t="s">
        <v>124</v>
      </c>
      <c r="BE177" s="199">
        <f>IF(N177="základná",J177,0)</f>
        <v>0</v>
      </c>
      <c r="BF177" s="199">
        <f>IF(N177="znížená",J177,0)</f>
        <v>1865.0899999999999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8" t="s">
        <v>107</v>
      </c>
      <c r="BK177" s="199">
        <f>ROUND(I177*H177,2)</f>
        <v>1865.0899999999999</v>
      </c>
      <c r="BL177" s="18" t="s">
        <v>130</v>
      </c>
      <c r="BM177" s="198" t="s">
        <v>258</v>
      </c>
    </row>
    <row r="178" s="2" customFormat="1" ht="16.5" customHeight="1">
      <c r="A178" s="31"/>
      <c r="B178" s="153"/>
      <c r="C178" s="214" t="s">
        <v>259</v>
      </c>
      <c r="D178" s="214" t="s">
        <v>174</v>
      </c>
      <c r="E178" s="215" t="s">
        <v>260</v>
      </c>
      <c r="F178" s="216" t="s">
        <v>261</v>
      </c>
      <c r="G178" s="217" t="s">
        <v>230</v>
      </c>
      <c r="H178" s="218">
        <v>146.47999999999999</v>
      </c>
      <c r="I178" s="219">
        <v>3.3999999999999999</v>
      </c>
      <c r="J178" s="219">
        <f>ROUND(I178*H178,2)</f>
        <v>498.02999999999997</v>
      </c>
      <c r="K178" s="220"/>
      <c r="L178" s="221"/>
      <c r="M178" s="222" t="s">
        <v>1</v>
      </c>
      <c r="N178" s="223" t="s">
        <v>38</v>
      </c>
      <c r="O178" s="196">
        <v>0</v>
      </c>
      <c r="P178" s="196">
        <f>O178*H178</f>
        <v>0</v>
      </c>
      <c r="Q178" s="196">
        <v>0.023</v>
      </c>
      <c r="R178" s="196">
        <f>Q178*H178</f>
        <v>3.3690399999999996</v>
      </c>
      <c r="S178" s="196">
        <v>0</v>
      </c>
      <c r="T178" s="19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8" t="s">
        <v>160</v>
      </c>
      <c r="AT178" s="198" t="s">
        <v>174</v>
      </c>
      <c r="AU178" s="198" t="s">
        <v>107</v>
      </c>
      <c r="AY178" s="18" t="s">
        <v>124</v>
      </c>
      <c r="BE178" s="199">
        <f>IF(N178="základná",J178,0)</f>
        <v>0</v>
      </c>
      <c r="BF178" s="199">
        <f>IF(N178="znížená",J178,0)</f>
        <v>498.02999999999997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8" t="s">
        <v>107</v>
      </c>
      <c r="BK178" s="199">
        <f>ROUND(I178*H178,2)</f>
        <v>498.02999999999997</v>
      </c>
      <c r="BL178" s="18" t="s">
        <v>130</v>
      </c>
      <c r="BM178" s="198" t="s">
        <v>262</v>
      </c>
    </row>
    <row r="179" s="13" customFormat="1">
      <c r="A179" s="13"/>
      <c r="B179" s="200"/>
      <c r="C179" s="13"/>
      <c r="D179" s="201" t="s">
        <v>135</v>
      </c>
      <c r="E179" s="13"/>
      <c r="F179" s="203" t="s">
        <v>263</v>
      </c>
      <c r="G179" s="13"/>
      <c r="H179" s="204">
        <v>146.47999999999999</v>
      </c>
      <c r="I179" s="13"/>
      <c r="J179" s="13"/>
      <c r="K179" s="13"/>
      <c r="L179" s="200"/>
      <c r="M179" s="205"/>
      <c r="N179" s="206"/>
      <c r="O179" s="206"/>
      <c r="P179" s="206"/>
      <c r="Q179" s="206"/>
      <c r="R179" s="206"/>
      <c r="S179" s="206"/>
      <c r="T179" s="20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2" t="s">
        <v>135</v>
      </c>
      <c r="AU179" s="202" t="s">
        <v>107</v>
      </c>
      <c r="AV179" s="13" t="s">
        <v>107</v>
      </c>
      <c r="AW179" s="13" t="s">
        <v>3</v>
      </c>
      <c r="AX179" s="13" t="s">
        <v>80</v>
      </c>
      <c r="AY179" s="202" t="s">
        <v>124</v>
      </c>
    </row>
    <row r="180" s="2" customFormat="1" ht="24.15" customHeight="1">
      <c r="A180" s="31"/>
      <c r="B180" s="153"/>
      <c r="C180" s="187" t="s">
        <v>264</v>
      </c>
      <c r="D180" s="187" t="s">
        <v>126</v>
      </c>
      <c r="E180" s="188" t="s">
        <v>265</v>
      </c>
      <c r="F180" s="189" t="s">
        <v>266</v>
      </c>
      <c r="G180" s="190" t="s">
        <v>214</v>
      </c>
      <c r="H180" s="191">
        <v>121.84</v>
      </c>
      <c r="I180" s="192">
        <v>3.7599999999999998</v>
      </c>
      <c r="J180" s="192">
        <f>ROUND(I180*H180,2)</f>
        <v>458.12</v>
      </c>
      <c r="K180" s="193"/>
      <c r="L180" s="32"/>
      <c r="M180" s="194" t="s">
        <v>1</v>
      </c>
      <c r="N180" s="195" t="s">
        <v>38</v>
      </c>
      <c r="O180" s="196">
        <v>0.14499999999999999</v>
      </c>
      <c r="P180" s="196">
        <f>O180*H180</f>
        <v>17.666799999999999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8" t="s">
        <v>130</v>
      </c>
      <c r="AT180" s="198" t="s">
        <v>126</v>
      </c>
      <c r="AU180" s="198" t="s">
        <v>107</v>
      </c>
      <c r="AY180" s="18" t="s">
        <v>124</v>
      </c>
      <c r="BE180" s="199">
        <f>IF(N180="základná",J180,0)</f>
        <v>0</v>
      </c>
      <c r="BF180" s="199">
        <f>IF(N180="znížená",J180,0)</f>
        <v>458.12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8" t="s">
        <v>107</v>
      </c>
      <c r="BK180" s="199">
        <f>ROUND(I180*H180,2)</f>
        <v>458.12</v>
      </c>
      <c r="BL180" s="18" t="s">
        <v>130</v>
      </c>
      <c r="BM180" s="198" t="s">
        <v>267</v>
      </c>
    </row>
    <row r="181" s="12" customFormat="1" ht="22.8" customHeight="1">
      <c r="A181" s="12"/>
      <c r="B181" s="175"/>
      <c r="C181" s="12"/>
      <c r="D181" s="176" t="s">
        <v>71</v>
      </c>
      <c r="E181" s="185" t="s">
        <v>268</v>
      </c>
      <c r="F181" s="185" t="s">
        <v>269</v>
      </c>
      <c r="G181" s="12"/>
      <c r="H181" s="12"/>
      <c r="I181" s="12"/>
      <c r="J181" s="186">
        <f>BK181</f>
        <v>2554.8400000000001</v>
      </c>
      <c r="K181" s="12"/>
      <c r="L181" s="175"/>
      <c r="M181" s="179"/>
      <c r="N181" s="180"/>
      <c r="O181" s="180"/>
      <c r="P181" s="181">
        <f>P182</f>
        <v>103.403802</v>
      </c>
      <c r="Q181" s="180"/>
      <c r="R181" s="181">
        <f>R182</f>
        <v>0</v>
      </c>
      <c r="S181" s="180"/>
      <c r="T181" s="182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6" t="s">
        <v>80</v>
      </c>
      <c r="AT181" s="183" t="s">
        <v>71</v>
      </c>
      <c r="AU181" s="183" t="s">
        <v>80</v>
      </c>
      <c r="AY181" s="176" t="s">
        <v>124</v>
      </c>
      <c r="BK181" s="184">
        <f>BK182</f>
        <v>2554.8400000000001</v>
      </c>
    </row>
    <row r="182" s="2" customFormat="1" ht="33" customHeight="1">
      <c r="A182" s="31"/>
      <c r="B182" s="153"/>
      <c r="C182" s="187" t="s">
        <v>270</v>
      </c>
      <c r="D182" s="187" t="s">
        <v>126</v>
      </c>
      <c r="E182" s="188" t="s">
        <v>271</v>
      </c>
      <c r="F182" s="189" t="s">
        <v>272</v>
      </c>
      <c r="G182" s="190" t="s">
        <v>177</v>
      </c>
      <c r="H182" s="191">
        <v>263.11399999999998</v>
      </c>
      <c r="I182" s="192">
        <v>9.7100000000000009</v>
      </c>
      <c r="J182" s="192">
        <f>ROUND(I182*H182,2)</f>
        <v>2554.8400000000001</v>
      </c>
      <c r="K182" s="193"/>
      <c r="L182" s="32"/>
      <c r="M182" s="194" t="s">
        <v>1</v>
      </c>
      <c r="N182" s="195" t="s">
        <v>38</v>
      </c>
      <c r="O182" s="196">
        <v>0.39300000000000002</v>
      </c>
      <c r="P182" s="196">
        <f>O182*H182</f>
        <v>103.403802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8" t="s">
        <v>130</v>
      </c>
      <c r="AT182" s="198" t="s">
        <v>126</v>
      </c>
      <c r="AU182" s="198" t="s">
        <v>107</v>
      </c>
      <c r="AY182" s="18" t="s">
        <v>124</v>
      </c>
      <c r="BE182" s="199">
        <f>IF(N182="základná",J182,0)</f>
        <v>0</v>
      </c>
      <c r="BF182" s="199">
        <f>IF(N182="znížená",J182,0)</f>
        <v>2554.8400000000001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8" t="s">
        <v>107</v>
      </c>
      <c r="BK182" s="199">
        <f>ROUND(I182*H182,2)</f>
        <v>2554.8400000000001</v>
      </c>
      <c r="BL182" s="18" t="s">
        <v>130</v>
      </c>
      <c r="BM182" s="198" t="s">
        <v>273</v>
      </c>
    </row>
    <row r="183" s="12" customFormat="1" ht="25.92" customHeight="1">
      <c r="A183" s="12"/>
      <c r="B183" s="175"/>
      <c r="C183" s="12"/>
      <c r="D183" s="176" t="s">
        <v>71</v>
      </c>
      <c r="E183" s="177" t="s">
        <v>274</v>
      </c>
      <c r="F183" s="177" t="s">
        <v>275</v>
      </c>
      <c r="G183" s="12"/>
      <c r="H183" s="12"/>
      <c r="I183" s="12"/>
      <c r="J183" s="178">
        <f>BK183</f>
        <v>248.06</v>
      </c>
      <c r="K183" s="12"/>
      <c r="L183" s="175"/>
      <c r="M183" s="179"/>
      <c r="N183" s="180"/>
      <c r="O183" s="180"/>
      <c r="P183" s="181">
        <f>P184</f>
        <v>0.99659999999999993</v>
      </c>
      <c r="Q183" s="180"/>
      <c r="R183" s="181">
        <f>R184</f>
        <v>0.00015225000000000001</v>
      </c>
      <c r="S183" s="180"/>
      <c r="T183" s="18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6" t="s">
        <v>107</v>
      </c>
      <c r="AT183" s="183" t="s">
        <v>71</v>
      </c>
      <c r="AU183" s="183" t="s">
        <v>72</v>
      </c>
      <c r="AY183" s="176" t="s">
        <v>124</v>
      </c>
      <c r="BK183" s="184">
        <f>BK184</f>
        <v>248.06</v>
      </c>
    </row>
    <row r="184" s="12" customFormat="1" ht="22.8" customHeight="1">
      <c r="A184" s="12"/>
      <c r="B184" s="175"/>
      <c r="C184" s="12"/>
      <c r="D184" s="176" t="s">
        <v>71</v>
      </c>
      <c r="E184" s="185" t="s">
        <v>276</v>
      </c>
      <c r="F184" s="185" t="s">
        <v>277</v>
      </c>
      <c r="G184" s="12"/>
      <c r="H184" s="12"/>
      <c r="I184" s="12"/>
      <c r="J184" s="186">
        <f>BK184</f>
        <v>248.06</v>
      </c>
      <c r="K184" s="12"/>
      <c r="L184" s="175"/>
      <c r="M184" s="179"/>
      <c r="N184" s="180"/>
      <c r="O184" s="180"/>
      <c r="P184" s="181">
        <f>SUM(P185:P187)</f>
        <v>0.99659999999999993</v>
      </c>
      <c r="Q184" s="180"/>
      <c r="R184" s="181">
        <f>SUM(R185:R187)</f>
        <v>0.00015225000000000001</v>
      </c>
      <c r="S184" s="180"/>
      <c r="T184" s="182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6" t="s">
        <v>107</v>
      </c>
      <c r="AT184" s="183" t="s">
        <v>71</v>
      </c>
      <c r="AU184" s="183" t="s">
        <v>80</v>
      </c>
      <c r="AY184" s="176" t="s">
        <v>124</v>
      </c>
      <c r="BK184" s="184">
        <f>SUM(BK185:BK187)</f>
        <v>248.06</v>
      </c>
    </row>
    <row r="185" s="2" customFormat="1" ht="16.5" customHeight="1">
      <c r="A185" s="31"/>
      <c r="B185" s="153"/>
      <c r="C185" s="187" t="s">
        <v>278</v>
      </c>
      <c r="D185" s="187" t="s">
        <v>126</v>
      </c>
      <c r="E185" s="188" t="s">
        <v>279</v>
      </c>
      <c r="F185" s="189" t="s">
        <v>280</v>
      </c>
      <c r="G185" s="190" t="s">
        <v>230</v>
      </c>
      <c r="H185" s="191">
        <v>5</v>
      </c>
      <c r="I185" s="192">
        <v>4.1699999999999999</v>
      </c>
      <c r="J185" s="192">
        <f>ROUND(I185*H185,2)</f>
        <v>20.850000000000001</v>
      </c>
      <c r="K185" s="193"/>
      <c r="L185" s="32"/>
      <c r="M185" s="194" t="s">
        <v>1</v>
      </c>
      <c r="N185" s="195" t="s">
        <v>38</v>
      </c>
      <c r="O185" s="196">
        <v>0.19932</v>
      </c>
      <c r="P185" s="196">
        <f>O185*H185</f>
        <v>0.99659999999999993</v>
      </c>
      <c r="Q185" s="196">
        <v>3.0450000000000002E-05</v>
      </c>
      <c r="R185" s="196">
        <f>Q185*H185</f>
        <v>0.00015225000000000001</v>
      </c>
      <c r="S185" s="196">
        <v>0</v>
      </c>
      <c r="T185" s="19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8" t="s">
        <v>201</v>
      </c>
      <c r="AT185" s="198" t="s">
        <v>126</v>
      </c>
      <c r="AU185" s="198" t="s">
        <v>107</v>
      </c>
      <c r="AY185" s="18" t="s">
        <v>124</v>
      </c>
      <c r="BE185" s="199">
        <f>IF(N185="základná",J185,0)</f>
        <v>0</v>
      </c>
      <c r="BF185" s="199">
        <f>IF(N185="znížená",J185,0)</f>
        <v>20.850000000000001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8" t="s">
        <v>107</v>
      </c>
      <c r="BK185" s="199">
        <f>ROUND(I185*H185,2)</f>
        <v>20.850000000000001</v>
      </c>
      <c r="BL185" s="18" t="s">
        <v>201</v>
      </c>
      <c r="BM185" s="198" t="s">
        <v>281</v>
      </c>
    </row>
    <row r="186" s="2" customFormat="1" ht="16.5" customHeight="1">
      <c r="A186" s="31"/>
      <c r="B186" s="153"/>
      <c r="C186" s="214" t="s">
        <v>282</v>
      </c>
      <c r="D186" s="214" t="s">
        <v>174</v>
      </c>
      <c r="E186" s="215" t="s">
        <v>283</v>
      </c>
      <c r="F186" s="216" t="s">
        <v>284</v>
      </c>
      <c r="G186" s="217" t="s">
        <v>230</v>
      </c>
      <c r="H186" s="218">
        <v>5</v>
      </c>
      <c r="I186" s="219">
        <v>45</v>
      </c>
      <c r="J186" s="219">
        <f>ROUND(I186*H186,2)</f>
        <v>225</v>
      </c>
      <c r="K186" s="220"/>
      <c r="L186" s="221"/>
      <c r="M186" s="222" t="s">
        <v>1</v>
      </c>
      <c r="N186" s="223" t="s">
        <v>38</v>
      </c>
      <c r="O186" s="196">
        <v>0</v>
      </c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8" t="s">
        <v>278</v>
      </c>
      <c r="AT186" s="198" t="s">
        <v>174</v>
      </c>
      <c r="AU186" s="198" t="s">
        <v>107</v>
      </c>
      <c r="AY186" s="18" t="s">
        <v>124</v>
      </c>
      <c r="BE186" s="199">
        <f>IF(N186="základná",J186,0)</f>
        <v>0</v>
      </c>
      <c r="BF186" s="199">
        <f>IF(N186="znížená",J186,0)</f>
        <v>225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8" t="s">
        <v>107</v>
      </c>
      <c r="BK186" s="199">
        <f>ROUND(I186*H186,2)</f>
        <v>225</v>
      </c>
      <c r="BL186" s="18" t="s">
        <v>201</v>
      </c>
      <c r="BM186" s="198" t="s">
        <v>285</v>
      </c>
    </row>
    <row r="187" s="2" customFormat="1" ht="24.15" customHeight="1">
      <c r="A187" s="31"/>
      <c r="B187" s="153"/>
      <c r="C187" s="187" t="s">
        <v>286</v>
      </c>
      <c r="D187" s="187" t="s">
        <v>126</v>
      </c>
      <c r="E187" s="188" t="s">
        <v>287</v>
      </c>
      <c r="F187" s="189" t="s">
        <v>288</v>
      </c>
      <c r="G187" s="190" t="s">
        <v>289</v>
      </c>
      <c r="H187" s="191">
        <v>2.4590000000000001</v>
      </c>
      <c r="I187" s="192">
        <v>0.90000000000000002</v>
      </c>
      <c r="J187" s="192">
        <f>ROUND(I187*H187,2)</f>
        <v>2.21</v>
      </c>
      <c r="K187" s="193"/>
      <c r="L187" s="32"/>
      <c r="M187" s="224" t="s">
        <v>1</v>
      </c>
      <c r="N187" s="225" t="s">
        <v>38</v>
      </c>
      <c r="O187" s="226">
        <v>0</v>
      </c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8" t="s">
        <v>201</v>
      </c>
      <c r="AT187" s="198" t="s">
        <v>126</v>
      </c>
      <c r="AU187" s="198" t="s">
        <v>107</v>
      </c>
      <c r="AY187" s="18" t="s">
        <v>124</v>
      </c>
      <c r="BE187" s="199">
        <f>IF(N187="základná",J187,0)</f>
        <v>0</v>
      </c>
      <c r="BF187" s="199">
        <f>IF(N187="znížená",J187,0)</f>
        <v>2.21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8" t="s">
        <v>107</v>
      </c>
      <c r="BK187" s="199">
        <f>ROUND(I187*H187,2)</f>
        <v>2.21</v>
      </c>
      <c r="BL187" s="18" t="s">
        <v>201</v>
      </c>
      <c r="BM187" s="198" t="s">
        <v>290</v>
      </c>
    </row>
    <row r="188" s="2" customFormat="1" ht="6.96" customHeight="1">
      <c r="A188" s="31"/>
      <c r="B188" s="57"/>
      <c r="C188" s="58"/>
      <c r="D188" s="58"/>
      <c r="E188" s="58"/>
      <c r="F188" s="58"/>
      <c r="G188" s="58"/>
      <c r="H188" s="58"/>
      <c r="I188" s="58"/>
      <c r="J188" s="58"/>
      <c r="K188" s="58"/>
      <c r="L188" s="32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autoFilter ref="C130:K187"/>
  <mergeCells count="11">
    <mergeCell ref="E7:H7"/>
    <mergeCell ref="E9:H9"/>
    <mergeCell ref="E18:H18"/>
    <mergeCell ref="E27:H27"/>
    <mergeCell ref="E85:H85"/>
    <mergeCell ref="E87:H87"/>
    <mergeCell ref="D109:F109"/>
    <mergeCell ref="D110:F110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7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72</v>
      </c>
    </row>
    <row r="4" s="1" customFormat="1" ht="24.96" customHeight="1">
      <c r="B4" s="21"/>
      <c r="D4" s="22" t="s">
        <v>85</v>
      </c>
      <c r="L4" s="21"/>
      <c r="M4" s="118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16.5" customHeight="1">
      <c r="B7" s="21"/>
      <c r="E7" s="119" t="str">
        <f>'Rekapitulácia stavby'!K6</f>
        <v xml:space="preserve">  Chodník pre peších v obci Šarišská Trstená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86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64" t="s">
        <v>291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15</v>
      </c>
      <c r="E11" s="31"/>
      <c r="F11" s="25" t="s">
        <v>1</v>
      </c>
      <c r="G11" s="31"/>
      <c r="H11" s="31"/>
      <c r="I11" s="28" t="s">
        <v>16</v>
      </c>
      <c r="J11" s="25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17</v>
      </c>
      <c r="E12" s="31"/>
      <c r="F12" s="25" t="s">
        <v>18</v>
      </c>
      <c r="G12" s="31"/>
      <c r="H12" s="31"/>
      <c r="I12" s="28" t="s">
        <v>19</v>
      </c>
      <c r="J12" s="66" t="str">
        <f>'Rekapitulácia stavby'!AN8</f>
        <v>8. 8. 2023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21</v>
      </c>
      <c r="E14" s="31"/>
      <c r="F14" s="31"/>
      <c r="G14" s="31"/>
      <c r="H14" s="31"/>
      <c r="I14" s="28" t="s">
        <v>22</v>
      </c>
      <c r="J14" s="25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23</v>
      </c>
      <c r="F15" s="31"/>
      <c r="G15" s="31"/>
      <c r="H15" s="31"/>
      <c r="I15" s="28" t="s">
        <v>24</v>
      </c>
      <c r="J15" s="25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22</v>
      </c>
      <c r="J17" s="25" t="str">
        <f>'Rekapitulácia stavby'!AN13</f>
        <v/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tr">
        <f>'Rekapitulácia stavby'!E14</f>
        <v xml:space="preserve"> </v>
      </c>
      <c r="F18" s="25"/>
      <c r="G18" s="25"/>
      <c r="H18" s="25"/>
      <c r="I18" s="28" t="s">
        <v>24</v>
      </c>
      <c r="J18" s="25" t="str">
        <f>'Rekapitulácia stavby'!AN14</f>
        <v/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27</v>
      </c>
      <c r="E20" s="31"/>
      <c r="F20" s="31"/>
      <c r="G20" s="31"/>
      <c r="H20" s="31"/>
      <c r="I20" s="28" t="s">
        <v>22</v>
      </c>
      <c r="J20" s="25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28</v>
      </c>
      <c r="F21" s="31"/>
      <c r="G21" s="31"/>
      <c r="H21" s="31"/>
      <c r="I21" s="28" t="s">
        <v>24</v>
      </c>
      <c r="J21" s="25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30</v>
      </c>
      <c r="E23" s="31"/>
      <c r="F23" s="31"/>
      <c r="G23" s="31"/>
      <c r="H23" s="31"/>
      <c r="I23" s="28" t="s">
        <v>22</v>
      </c>
      <c r="J23" s="25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IF('Rekapitulácia stavby'!E20="","",'Rekapitulácia stavby'!E20)</f>
        <v xml:space="preserve"> </v>
      </c>
      <c r="F24" s="31"/>
      <c r="G24" s="31"/>
      <c r="H24" s="31"/>
      <c r="I24" s="28" t="s">
        <v>24</v>
      </c>
      <c r="J24" s="25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0"/>
      <c r="B27" s="121"/>
      <c r="C27" s="120"/>
      <c r="D27" s="120"/>
      <c r="E27" s="29" t="s">
        <v>1</v>
      </c>
      <c r="F27" s="29"/>
      <c r="G27" s="29"/>
      <c r="H27" s="29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7"/>
      <c r="E29" s="87"/>
      <c r="F29" s="87"/>
      <c r="G29" s="87"/>
      <c r="H29" s="87"/>
      <c r="I29" s="87"/>
      <c r="J29" s="87"/>
      <c r="K29" s="87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2"/>
      <c r="C30" s="31"/>
      <c r="D30" s="25" t="s">
        <v>88</v>
      </c>
      <c r="E30" s="31"/>
      <c r="F30" s="31"/>
      <c r="G30" s="31"/>
      <c r="H30" s="31"/>
      <c r="I30" s="31"/>
      <c r="J30" s="123">
        <f>J96</f>
        <v>88008.850000000006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2"/>
      <c r="C31" s="31"/>
      <c r="D31" s="124" t="s">
        <v>89</v>
      </c>
      <c r="E31" s="31"/>
      <c r="F31" s="31"/>
      <c r="G31" s="31"/>
      <c r="H31" s="31"/>
      <c r="I31" s="31"/>
      <c r="J31" s="123">
        <f>J109</f>
        <v>3608.3600000000001</v>
      </c>
      <c r="K31" s="31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5" t="s">
        <v>32</v>
      </c>
      <c r="E32" s="31"/>
      <c r="F32" s="31"/>
      <c r="G32" s="31"/>
      <c r="H32" s="31"/>
      <c r="I32" s="31"/>
      <c r="J32" s="93">
        <f>ROUND(J30 + J31, 2)</f>
        <v>91617.210000000006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34</v>
      </c>
      <c r="G34" s="31"/>
      <c r="H34" s="31"/>
      <c r="I34" s="36" t="s">
        <v>33</v>
      </c>
      <c r="J34" s="36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6" t="s">
        <v>36</v>
      </c>
      <c r="E35" s="38" t="s">
        <v>37</v>
      </c>
      <c r="F35" s="127">
        <f>ROUND((SUM(BE109:BE112) + SUM(BE132:BE218)),  2)</f>
        <v>0</v>
      </c>
      <c r="G35" s="128"/>
      <c r="H35" s="128"/>
      <c r="I35" s="129">
        <v>0.20000000000000001</v>
      </c>
      <c r="J35" s="127">
        <f>ROUND(((SUM(BE109:BE112) + SUM(BE132:BE218))*I35),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38</v>
      </c>
      <c r="F36" s="130">
        <f>ROUND((SUM(BF109:BF112) + SUM(BF132:BF218)),  2)</f>
        <v>91617.210000000006</v>
      </c>
      <c r="G36" s="31"/>
      <c r="H36" s="31"/>
      <c r="I36" s="131">
        <v>0.20000000000000001</v>
      </c>
      <c r="J36" s="130">
        <f>ROUND(((SUM(BF109:BF112) + SUM(BF132:BF218))*I36),  2)</f>
        <v>18323.439999999999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39</v>
      </c>
      <c r="F37" s="130">
        <f>ROUND((SUM(BG109:BG112) + SUM(BG132:BG218)),  2)</f>
        <v>0</v>
      </c>
      <c r="G37" s="31"/>
      <c r="H37" s="31"/>
      <c r="I37" s="131">
        <v>0.20000000000000001</v>
      </c>
      <c r="J37" s="130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40</v>
      </c>
      <c r="F38" s="130">
        <f>ROUND((SUM(BH109:BH112) + SUM(BH132:BH218)),  2)</f>
        <v>0</v>
      </c>
      <c r="G38" s="31"/>
      <c r="H38" s="31"/>
      <c r="I38" s="131">
        <v>0.20000000000000001</v>
      </c>
      <c r="J38" s="130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41</v>
      </c>
      <c r="F39" s="127">
        <f>ROUND((SUM(BI109:BI112) + SUM(BI132:BI218)),  2)</f>
        <v>0</v>
      </c>
      <c r="G39" s="128"/>
      <c r="H39" s="128"/>
      <c r="I39" s="129">
        <v>0</v>
      </c>
      <c r="J39" s="127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2"/>
      <c r="D41" s="133" t="s">
        <v>42</v>
      </c>
      <c r="E41" s="78"/>
      <c r="F41" s="78"/>
      <c r="G41" s="134" t="s">
        <v>43</v>
      </c>
      <c r="H41" s="135" t="s">
        <v>44</v>
      </c>
      <c r="I41" s="78"/>
      <c r="J41" s="136">
        <f>SUM(J32:J39)</f>
        <v>109940.65000000001</v>
      </c>
      <c r="K41" s="137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45</v>
      </c>
      <c r="E50" s="54"/>
      <c r="F50" s="54"/>
      <c r="G50" s="53" t="s">
        <v>46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47</v>
      </c>
      <c r="E61" s="34"/>
      <c r="F61" s="138" t="s">
        <v>48</v>
      </c>
      <c r="G61" s="55" t="s">
        <v>47</v>
      </c>
      <c r="H61" s="34"/>
      <c r="I61" s="34"/>
      <c r="J61" s="139" t="s">
        <v>48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49</v>
      </c>
      <c r="E65" s="56"/>
      <c r="F65" s="56"/>
      <c r="G65" s="53" t="s">
        <v>50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47</v>
      </c>
      <c r="E76" s="34"/>
      <c r="F76" s="138" t="s">
        <v>48</v>
      </c>
      <c r="G76" s="55" t="s">
        <v>47</v>
      </c>
      <c r="H76" s="34"/>
      <c r="I76" s="34"/>
      <c r="J76" s="139" t="s">
        <v>48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90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19" t="str">
        <f>E7</f>
        <v xml:space="preserve">  Chodník pre peších v obci Šarišská Trstená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86</v>
      </c>
      <c r="D86" s="31"/>
      <c r="E86" s="31"/>
      <c r="F86" s="31"/>
      <c r="G86" s="31"/>
      <c r="H86" s="31"/>
      <c r="I86" s="31"/>
      <c r="J86" s="31"/>
      <c r="K86" s="31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1"/>
      <c r="D87" s="31"/>
      <c r="E87" s="64" t="str">
        <f>E9</f>
        <v xml:space="preserve">II.etapa - Chodník pre peších 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17</v>
      </c>
      <c r="D89" s="31"/>
      <c r="E89" s="31"/>
      <c r="F89" s="25" t="str">
        <f>F12</f>
        <v xml:space="preserve">Šarišská Trstená </v>
      </c>
      <c r="G89" s="31"/>
      <c r="H89" s="31"/>
      <c r="I89" s="28" t="s">
        <v>19</v>
      </c>
      <c r="J89" s="66" t="str">
        <f>IF(J12="","",J12)</f>
        <v>8. 8. 2023</v>
      </c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21</v>
      </c>
      <c r="D91" s="31"/>
      <c r="E91" s="31"/>
      <c r="F91" s="25" t="str">
        <f>E15</f>
        <v xml:space="preserve">Obec Šarišská Trstená </v>
      </c>
      <c r="G91" s="31"/>
      <c r="H91" s="31"/>
      <c r="I91" s="28" t="s">
        <v>27</v>
      </c>
      <c r="J91" s="29" t="str">
        <f>E21</f>
        <v>Ing.Hrabčák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 xml:space="preserve"> </v>
      </c>
      <c r="G92" s="31"/>
      <c r="H92" s="31"/>
      <c r="I92" s="28" t="s">
        <v>30</v>
      </c>
      <c r="J92" s="29" t="str">
        <f>E24</f>
        <v xml:space="preserve"> </v>
      </c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40" t="s">
        <v>91</v>
      </c>
      <c r="D94" s="132"/>
      <c r="E94" s="132"/>
      <c r="F94" s="132"/>
      <c r="G94" s="132"/>
      <c r="H94" s="132"/>
      <c r="I94" s="132"/>
      <c r="J94" s="141" t="s">
        <v>92</v>
      </c>
      <c r="K94" s="132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42" t="s">
        <v>93</v>
      </c>
      <c r="D96" s="31"/>
      <c r="E96" s="31"/>
      <c r="F96" s="31"/>
      <c r="G96" s="31"/>
      <c r="H96" s="31"/>
      <c r="I96" s="31"/>
      <c r="J96" s="93">
        <f>J132</f>
        <v>88008.850000000006</v>
      </c>
      <c r="K96" s="31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94</v>
      </c>
    </row>
    <row r="97" s="9" customFormat="1" ht="24.96" customHeight="1">
      <c r="A97" s="9"/>
      <c r="B97" s="143"/>
      <c r="C97" s="9"/>
      <c r="D97" s="144" t="s">
        <v>95</v>
      </c>
      <c r="E97" s="145"/>
      <c r="F97" s="145"/>
      <c r="G97" s="145"/>
      <c r="H97" s="145"/>
      <c r="I97" s="145"/>
      <c r="J97" s="146">
        <f>J133</f>
        <v>88008.850000000006</v>
      </c>
      <c r="K97" s="9"/>
      <c r="L97" s="14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7"/>
      <c r="C98" s="10"/>
      <c r="D98" s="148" t="s">
        <v>96</v>
      </c>
      <c r="E98" s="149"/>
      <c r="F98" s="149"/>
      <c r="G98" s="149"/>
      <c r="H98" s="149"/>
      <c r="I98" s="149"/>
      <c r="J98" s="150">
        <f>J134</f>
        <v>6844.5200000000004</v>
      </c>
      <c r="K98" s="10"/>
      <c r="L98" s="14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7"/>
      <c r="C99" s="10"/>
      <c r="D99" s="148" t="s">
        <v>292</v>
      </c>
      <c r="E99" s="149"/>
      <c r="F99" s="149"/>
      <c r="G99" s="149"/>
      <c r="H99" s="149"/>
      <c r="I99" s="149"/>
      <c r="J99" s="150">
        <f>J165</f>
        <v>203.06</v>
      </c>
      <c r="K99" s="10"/>
      <c r="L99" s="14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7"/>
      <c r="C100" s="10"/>
      <c r="D100" s="148" t="s">
        <v>293</v>
      </c>
      <c r="E100" s="149"/>
      <c r="F100" s="149"/>
      <c r="G100" s="149"/>
      <c r="H100" s="149"/>
      <c r="I100" s="149"/>
      <c r="J100" s="150">
        <f>J169</f>
        <v>30944.32</v>
      </c>
      <c r="K100" s="10"/>
      <c r="L100" s="14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7"/>
      <c r="C101" s="10"/>
      <c r="D101" s="148" t="s">
        <v>97</v>
      </c>
      <c r="E101" s="149"/>
      <c r="F101" s="149"/>
      <c r="G101" s="149"/>
      <c r="H101" s="149"/>
      <c r="I101" s="149"/>
      <c r="J101" s="150">
        <f>J178</f>
        <v>451.69999999999999</v>
      </c>
      <c r="K101" s="10"/>
      <c r="L101" s="14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7"/>
      <c r="C102" s="10"/>
      <c r="D102" s="148" t="s">
        <v>98</v>
      </c>
      <c r="E102" s="149"/>
      <c r="F102" s="149"/>
      <c r="G102" s="149"/>
      <c r="H102" s="149"/>
      <c r="I102" s="149"/>
      <c r="J102" s="150">
        <f>J185</f>
        <v>14961.1</v>
      </c>
      <c r="K102" s="10"/>
      <c r="L102" s="14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7"/>
      <c r="C103" s="10"/>
      <c r="D103" s="148" t="s">
        <v>99</v>
      </c>
      <c r="E103" s="149"/>
      <c r="F103" s="149"/>
      <c r="G103" s="149"/>
      <c r="H103" s="149"/>
      <c r="I103" s="149"/>
      <c r="J103" s="150">
        <f>J191</f>
        <v>20353.91</v>
      </c>
      <c r="K103" s="10"/>
      <c r="L103" s="14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7"/>
      <c r="C104" s="10"/>
      <c r="D104" s="148" t="s">
        <v>100</v>
      </c>
      <c r="E104" s="149"/>
      <c r="F104" s="149"/>
      <c r="G104" s="149"/>
      <c r="H104" s="149"/>
      <c r="I104" s="149"/>
      <c r="J104" s="150">
        <f>J203</f>
        <v>8865.1900000000005</v>
      </c>
      <c r="K104" s="10"/>
      <c r="L104" s="14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7"/>
      <c r="C105" s="10"/>
      <c r="D105" s="148" t="s">
        <v>101</v>
      </c>
      <c r="E105" s="149"/>
      <c r="F105" s="149"/>
      <c r="G105" s="149"/>
      <c r="H105" s="149"/>
      <c r="I105" s="149"/>
      <c r="J105" s="150">
        <f>J213</f>
        <v>5242.2700000000004</v>
      </c>
      <c r="K105" s="10"/>
      <c r="L105" s="14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7"/>
      <c r="C106" s="10"/>
      <c r="D106" s="148" t="s">
        <v>103</v>
      </c>
      <c r="E106" s="149"/>
      <c r="F106" s="149"/>
      <c r="G106" s="149"/>
      <c r="H106" s="149"/>
      <c r="I106" s="149"/>
      <c r="J106" s="150">
        <f>J215</f>
        <v>142.78</v>
      </c>
      <c r="K106" s="10"/>
      <c r="L106" s="14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9.28" customHeight="1">
      <c r="A109" s="31"/>
      <c r="B109" s="32"/>
      <c r="C109" s="142" t="s">
        <v>104</v>
      </c>
      <c r="D109" s="31"/>
      <c r="E109" s="31"/>
      <c r="F109" s="31"/>
      <c r="G109" s="31"/>
      <c r="H109" s="31"/>
      <c r="I109" s="31"/>
      <c r="J109" s="151">
        <f>ROUND(J110 + J111,2)</f>
        <v>3608.3600000000001</v>
      </c>
      <c r="K109" s="31"/>
      <c r="L109" s="52"/>
      <c r="N109" s="152" t="s">
        <v>36</v>
      </c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8" customHeight="1">
      <c r="A110" s="31"/>
      <c r="B110" s="153"/>
      <c r="C110" s="154"/>
      <c r="D110" s="155" t="s">
        <v>105</v>
      </c>
      <c r="E110" s="155"/>
      <c r="F110" s="155"/>
      <c r="G110" s="154"/>
      <c r="H110" s="154"/>
      <c r="I110" s="154"/>
      <c r="J110" s="156">
        <v>2904.29</v>
      </c>
      <c r="K110" s="154"/>
      <c r="L110" s="157"/>
      <c r="M110" s="158"/>
      <c r="N110" s="159" t="s">
        <v>38</v>
      </c>
      <c r="O110" s="158"/>
      <c r="P110" s="158"/>
      <c r="Q110" s="158"/>
      <c r="R110" s="158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60" t="s">
        <v>106</v>
      </c>
      <c r="AZ110" s="158"/>
      <c r="BA110" s="158"/>
      <c r="BB110" s="158"/>
      <c r="BC110" s="158"/>
      <c r="BD110" s="158"/>
      <c r="BE110" s="161">
        <f>IF(N110="základná",J110,0)</f>
        <v>0</v>
      </c>
      <c r="BF110" s="161">
        <f>IF(N110="znížená",J110,0)</f>
        <v>2904.29</v>
      </c>
      <c r="BG110" s="161">
        <f>IF(N110="zákl. prenesená",J110,0)</f>
        <v>0</v>
      </c>
      <c r="BH110" s="161">
        <f>IF(N110="zníž. prenesená",J110,0)</f>
        <v>0</v>
      </c>
      <c r="BI110" s="161">
        <f>IF(N110="nulová",J110,0)</f>
        <v>0</v>
      </c>
      <c r="BJ110" s="160" t="s">
        <v>107</v>
      </c>
      <c r="BK110" s="158"/>
      <c r="BL110" s="158"/>
      <c r="BM110" s="158"/>
    </row>
    <row r="111" s="2" customFormat="1" ht="18" customHeight="1">
      <c r="A111" s="31"/>
      <c r="B111" s="153"/>
      <c r="C111" s="154"/>
      <c r="D111" s="155" t="s">
        <v>108</v>
      </c>
      <c r="E111" s="155"/>
      <c r="F111" s="155"/>
      <c r="G111" s="154"/>
      <c r="H111" s="154"/>
      <c r="I111" s="154"/>
      <c r="J111" s="156">
        <v>704.07000000000005</v>
      </c>
      <c r="K111" s="154"/>
      <c r="L111" s="157"/>
      <c r="M111" s="158"/>
      <c r="N111" s="159" t="s">
        <v>38</v>
      </c>
      <c r="O111" s="158"/>
      <c r="P111" s="158"/>
      <c r="Q111" s="158"/>
      <c r="R111" s="158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8"/>
      <c r="AG111" s="158"/>
      <c r="AH111" s="158"/>
      <c r="AI111" s="158"/>
      <c r="AJ111" s="158"/>
      <c r="AK111" s="158"/>
      <c r="AL111" s="158"/>
      <c r="AM111" s="158"/>
      <c r="AN111" s="158"/>
      <c r="AO111" s="158"/>
      <c r="AP111" s="158"/>
      <c r="AQ111" s="158"/>
      <c r="AR111" s="158"/>
      <c r="AS111" s="158"/>
      <c r="AT111" s="158"/>
      <c r="AU111" s="158"/>
      <c r="AV111" s="158"/>
      <c r="AW111" s="158"/>
      <c r="AX111" s="158"/>
      <c r="AY111" s="160" t="s">
        <v>106</v>
      </c>
      <c r="AZ111" s="158"/>
      <c r="BA111" s="158"/>
      <c r="BB111" s="158"/>
      <c r="BC111" s="158"/>
      <c r="BD111" s="158"/>
      <c r="BE111" s="161">
        <f>IF(N111="základná",J111,0)</f>
        <v>0</v>
      </c>
      <c r="BF111" s="161">
        <f>IF(N111="znížená",J111,0)</f>
        <v>704.07000000000005</v>
      </c>
      <c r="BG111" s="161">
        <f>IF(N111="zákl. prenesená",J111,0)</f>
        <v>0</v>
      </c>
      <c r="BH111" s="161">
        <f>IF(N111="zníž. prenesená",J111,0)</f>
        <v>0</v>
      </c>
      <c r="BI111" s="161">
        <f>IF(N111="nulová",J111,0)</f>
        <v>0</v>
      </c>
      <c r="BJ111" s="160" t="s">
        <v>107</v>
      </c>
      <c r="BK111" s="158"/>
      <c r="BL111" s="158"/>
      <c r="BM111" s="158"/>
    </row>
    <row r="112" s="2" customFormat="1" ht="18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29.28" customHeight="1">
      <c r="A113" s="31"/>
      <c r="B113" s="32"/>
      <c r="C113" s="162" t="s">
        <v>109</v>
      </c>
      <c r="D113" s="132"/>
      <c r="E113" s="132"/>
      <c r="F113" s="132"/>
      <c r="G113" s="132"/>
      <c r="H113" s="132"/>
      <c r="I113" s="132"/>
      <c r="J113" s="163">
        <f>ROUND(J96+J109,2)</f>
        <v>91617.210000000006</v>
      </c>
      <c r="K113" s="132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8" s="2" customFormat="1" ht="6.96" customHeight="1">
      <c r="A118" s="31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4.96" customHeight="1">
      <c r="A119" s="31"/>
      <c r="B119" s="32"/>
      <c r="C119" s="22" t="s">
        <v>110</v>
      </c>
      <c r="D119" s="31"/>
      <c r="E119" s="31"/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13</v>
      </c>
      <c r="D121" s="31"/>
      <c r="E121" s="31"/>
      <c r="F121" s="31"/>
      <c r="G121" s="31"/>
      <c r="H121" s="31"/>
      <c r="I121" s="31"/>
      <c r="J121" s="31"/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6.5" customHeight="1">
      <c r="A122" s="31"/>
      <c r="B122" s="32"/>
      <c r="C122" s="31"/>
      <c r="D122" s="31"/>
      <c r="E122" s="119" t="str">
        <f>E7</f>
        <v xml:space="preserve">  Chodník pre peších v obci Šarišská Trstená</v>
      </c>
      <c r="F122" s="28"/>
      <c r="G122" s="28"/>
      <c r="H122" s="28"/>
      <c r="I122" s="31"/>
      <c r="J122" s="31"/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2" customHeight="1">
      <c r="A123" s="31"/>
      <c r="B123" s="32"/>
      <c r="C123" s="28" t="s">
        <v>86</v>
      </c>
      <c r="D123" s="31"/>
      <c r="E123" s="31"/>
      <c r="F123" s="31"/>
      <c r="G123" s="31"/>
      <c r="H123" s="31"/>
      <c r="I123" s="31"/>
      <c r="J123" s="31"/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6.5" customHeight="1">
      <c r="A124" s="31"/>
      <c r="B124" s="32"/>
      <c r="C124" s="31"/>
      <c r="D124" s="31"/>
      <c r="E124" s="64" t="str">
        <f>E9</f>
        <v xml:space="preserve">II.etapa - Chodník pre peších </v>
      </c>
      <c r="F124" s="31"/>
      <c r="G124" s="31"/>
      <c r="H124" s="31"/>
      <c r="I124" s="31"/>
      <c r="J124" s="31"/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6.96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2" customHeight="1">
      <c r="A126" s="31"/>
      <c r="B126" s="32"/>
      <c r="C126" s="28" t="s">
        <v>17</v>
      </c>
      <c r="D126" s="31"/>
      <c r="E126" s="31"/>
      <c r="F126" s="25" t="str">
        <f>F12</f>
        <v xml:space="preserve">Šarišská Trstená </v>
      </c>
      <c r="G126" s="31"/>
      <c r="H126" s="31"/>
      <c r="I126" s="28" t="s">
        <v>19</v>
      </c>
      <c r="J126" s="66" t="str">
        <f>IF(J12="","",J12)</f>
        <v>8. 8. 2023</v>
      </c>
      <c r="K126" s="31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6.96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5.15" customHeight="1">
      <c r="A128" s="31"/>
      <c r="B128" s="32"/>
      <c r="C128" s="28" t="s">
        <v>21</v>
      </c>
      <c r="D128" s="31"/>
      <c r="E128" s="31"/>
      <c r="F128" s="25" t="str">
        <f>E15</f>
        <v xml:space="preserve">Obec Šarišská Trstená </v>
      </c>
      <c r="G128" s="31"/>
      <c r="H128" s="31"/>
      <c r="I128" s="28" t="s">
        <v>27</v>
      </c>
      <c r="J128" s="29" t="str">
        <f>E21</f>
        <v>Ing.Hrabčák</v>
      </c>
      <c r="K128" s="31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5.15" customHeight="1">
      <c r="A129" s="31"/>
      <c r="B129" s="32"/>
      <c r="C129" s="28" t="s">
        <v>25</v>
      </c>
      <c r="D129" s="31"/>
      <c r="E129" s="31"/>
      <c r="F129" s="25" t="str">
        <f>IF(E18="","",E18)</f>
        <v xml:space="preserve"> </v>
      </c>
      <c r="G129" s="31"/>
      <c r="H129" s="31"/>
      <c r="I129" s="28" t="s">
        <v>30</v>
      </c>
      <c r="J129" s="29" t="str">
        <f>E24</f>
        <v xml:space="preserve"> </v>
      </c>
      <c r="K129" s="31"/>
      <c r="L129" s="52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0.32" customHeight="1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5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11" customFormat="1" ht="29.28" customHeight="1">
      <c r="A131" s="164"/>
      <c r="B131" s="165"/>
      <c r="C131" s="166" t="s">
        <v>111</v>
      </c>
      <c r="D131" s="167" t="s">
        <v>57</v>
      </c>
      <c r="E131" s="167" t="s">
        <v>53</v>
      </c>
      <c r="F131" s="167" t="s">
        <v>54</v>
      </c>
      <c r="G131" s="167" t="s">
        <v>112</v>
      </c>
      <c r="H131" s="167" t="s">
        <v>113</v>
      </c>
      <c r="I131" s="167" t="s">
        <v>114</v>
      </c>
      <c r="J131" s="168" t="s">
        <v>92</v>
      </c>
      <c r="K131" s="169" t="s">
        <v>115</v>
      </c>
      <c r="L131" s="170"/>
      <c r="M131" s="83" t="s">
        <v>1</v>
      </c>
      <c r="N131" s="84" t="s">
        <v>36</v>
      </c>
      <c r="O131" s="84" t="s">
        <v>116</v>
      </c>
      <c r="P131" s="84" t="s">
        <v>117</v>
      </c>
      <c r="Q131" s="84" t="s">
        <v>118</v>
      </c>
      <c r="R131" s="84" t="s">
        <v>119</v>
      </c>
      <c r="S131" s="84" t="s">
        <v>120</v>
      </c>
      <c r="T131" s="85" t="s">
        <v>121</v>
      </c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</row>
    <row r="132" s="2" customFormat="1" ht="22.8" customHeight="1">
      <c r="A132" s="31"/>
      <c r="B132" s="32"/>
      <c r="C132" s="90" t="s">
        <v>88</v>
      </c>
      <c r="D132" s="31"/>
      <c r="E132" s="31"/>
      <c r="F132" s="31"/>
      <c r="G132" s="31"/>
      <c r="H132" s="31"/>
      <c r="I132" s="31"/>
      <c r="J132" s="171">
        <f>BK132</f>
        <v>88008.850000000006</v>
      </c>
      <c r="K132" s="31"/>
      <c r="L132" s="32"/>
      <c r="M132" s="86"/>
      <c r="N132" s="70"/>
      <c r="O132" s="87"/>
      <c r="P132" s="172">
        <f>P133</f>
        <v>1497.7468306999999</v>
      </c>
      <c r="Q132" s="87"/>
      <c r="R132" s="172">
        <f>R133</f>
        <v>562.47553807999998</v>
      </c>
      <c r="S132" s="87"/>
      <c r="T132" s="173">
        <f>T133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71</v>
      </c>
      <c r="AU132" s="18" t="s">
        <v>94</v>
      </c>
      <c r="BK132" s="174">
        <f>BK133</f>
        <v>88008.850000000006</v>
      </c>
    </row>
    <row r="133" s="12" customFormat="1" ht="25.92" customHeight="1">
      <c r="A133" s="12"/>
      <c r="B133" s="175"/>
      <c r="C133" s="12"/>
      <c r="D133" s="176" t="s">
        <v>71</v>
      </c>
      <c r="E133" s="177" t="s">
        <v>122</v>
      </c>
      <c r="F133" s="177" t="s">
        <v>123</v>
      </c>
      <c r="G133" s="12"/>
      <c r="H133" s="12"/>
      <c r="I133" s="12"/>
      <c r="J133" s="178">
        <f>BK133</f>
        <v>88008.850000000006</v>
      </c>
      <c r="K133" s="12"/>
      <c r="L133" s="175"/>
      <c r="M133" s="179"/>
      <c r="N133" s="180"/>
      <c r="O133" s="180"/>
      <c r="P133" s="181">
        <f>P134+P165+P169+P178+P185+P191+P203+P213+P215</f>
        <v>1497.7468306999999</v>
      </c>
      <c r="Q133" s="180"/>
      <c r="R133" s="181">
        <f>R134+R165+R169+R178+R185+R191+R203+R213+R215</f>
        <v>562.47553807999998</v>
      </c>
      <c r="S133" s="180"/>
      <c r="T133" s="182">
        <f>T134+T165+T169+T178+T185+T191+T203+T213+T215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6" t="s">
        <v>80</v>
      </c>
      <c r="AT133" s="183" t="s">
        <v>71</v>
      </c>
      <c r="AU133" s="183" t="s">
        <v>72</v>
      </c>
      <c r="AY133" s="176" t="s">
        <v>124</v>
      </c>
      <c r="BK133" s="184">
        <f>BK134+BK165+BK169+BK178+BK185+BK191+BK203+BK213+BK215</f>
        <v>88008.850000000006</v>
      </c>
    </row>
    <row r="134" s="12" customFormat="1" ht="22.8" customHeight="1">
      <c r="A134" s="12"/>
      <c r="B134" s="175"/>
      <c r="C134" s="12"/>
      <c r="D134" s="176" t="s">
        <v>71</v>
      </c>
      <c r="E134" s="185" t="s">
        <v>80</v>
      </c>
      <c r="F134" s="185" t="s">
        <v>125</v>
      </c>
      <c r="G134" s="12"/>
      <c r="H134" s="12"/>
      <c r="I134" s="12"/>
      <c r="J134" s="186">
        <f>BK134</f>
        <v>6844.5200000000004</v>
      </c>
      <c r="K134" s="12"/>
      <c r="L134" s="175"/>
      <c r="M134" s="179"/>
      <c r="N134" s="180"/>
      <c r="O134" s="180"/>
      <c r="P134" s="181">
        <f>SUM(P135:P164)</f>
        <v>247.93924659999996</v>
      </c>
      <c r="Q134" s="180"/>
      <c r="R134" s="181">
        <f>SUM(R135:R164)</f>
        <v>92.772000000000006</v>
      </c>
      <c r="S134" s="180"/>
      <c r="T134" s="182">
        <f>SUM(T135:T164)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80</v>
      </c>
      <c r="AT134" s="183" t="s">
        <v>71</v>
      </c>
      <c r="AU134" s="183" t="s">
        <v>80</v>
      </c>
      <c r="AY134" s="176" t="s">
        <v>124</v>
      </c>
      <c r="BK134" s="184">
        <f>SUM(BK135:BK164)</f>
        <v>6844.5200000000004</v>
      </c>
    </row>
    <row r="135" s="2" customFormat="1" ht="24.15" customHeight="1">
      <c r="A135" s="31"/>
      <c r="B135" s="153"/>
      <c r="C135" s="187" t="s">
        <v>80</v>
      </c>
      <c r="D135" s="187" t="s">
        <v>126</v>
      </c>
      <c r="E135" s="188" t="s">
        <v>127</v>
      </c>
      <c r="F135" s="189" t="s">
        <v>128</v>
      </c>
      <c r="G135" s="190" t="s">
        <v>129</v>
      </c>
      <c r="H135" s="191">
        <v>17.170000000000002</v>
      </c>
      <c r="I135" s="192">
        <v>7.1500000000000004</v>
      </c>
      <c r="J135" s="192">
        <f>ROUND(I135*H135,2)</f>
        <v>122.77</v>
      </c>
      <c r="K135" s="193"/>
      <c r="L135" s="32"/>
      <c r="M135" s="194" t="s">
        <v>1</v>
      </c>
      <c r="N135" s="195" t="s">
        <v>38</v>
      </c>
      <c r="O135" s="196">
        <v>0.40833999999999998</v>
      </c>
      <c r="P135" s="196">
        <f>O135*H135</f>
        <v>7.0111978000000006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8" t="s">
        <v>130</v>
      </c>
      <c r="AT135" s="198" t="s">
        <v>126</v>
      </c>
      <c r="AU135" s="198" t="s">
        <v>107</v>
      </c>
      <c r="AY135" s="18" t="s">
        <v>124</v>
      </c>
      <c r="BE135" s="199">
        <f>IF(N135="základná",J135,0)</f>
        <v>0</v>
      </c>
      <c r="BF135" s="199">
        <f>IF(N135="znížená",J135,0)</f>
        <v>122.77</v>
      </c>
      <c r="BG135" s="199">
        <f>IF(N135="zákl. prenesená",J135,0)</f>
        <v>0</v>
      </c>
      <c r="BH135" s="199">
        <f>IF(N135="zníž. prenesená",J135,0)</f>
        <v>0</v>
      </c>
      <c r="BI135" s="199">
        <f>IF(N135="nulová",J135,0)</f>
        <v>0</v>
      </c>
      <c r="BJ135" s="18" t="s">
        <v>107</v>
      </c>
      <c r="BK135" s="199">
        <f>ROUND(I135*H135,2)</f>
        <v>122.77</v>
      </c>
      <c r="BL135" s="18" t="s">
        <v>130</v>
      </c>
      <c r="BM135" s="198" t="s">
        <v>294</v>
      </c>
    </row>
    <row r="136" s="2" customFormat="1" ht="24.15" customHeight="1">
      <c r="A136" s="31"/>
      <c r="B136" s="153"/>
      <c r="C136" s="187" t="s">
        <v>107</v>
      </c>
      <c r="D136" s="187" t="s">
        <v>126</v>
      </c>
      <c r="E136" s="188" t="s">
        <v>132</v>
      </c>
      <c r="F136" s="189" t="s">
        <v>133</v>
      </c>
      <c r="G136" s="190" t="s">
        <v>129</v>
      </c>
      <c r="H136" s="191">
        <v>8.5850000000000009</v>
      </c>
      <c r="I136" s="192">
        <v>1.3100000000000001</v>
      </c>
      <c r="J136" s="192">
        <f>ROUND(I136*H136,2)</f>
        <v>11.25</v>
      </c>
      <c r="K136" s="193"/>
      <c r="L136" s="32"/>
      <c r="M136" s="194" t="s">
        <v>1</v>
      </c>
      <c r="N136" s="195" t="s">
        <v>38</v>
      </c>
      <c r="O136" s="196">
        <v>0.076999999999999999</v>
      </c>
      <c r="P136" s="196">
        <f>O136*H136</f>
        <v>0.6610450000000001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8" t="s">
        <v>130</v>
      </c>
      <c r="AT136" s="198" t="s">
        <v>126</v>
      </c>
      <c r="AU136" s="198" t="s">
        <v>107</v>
      </c>
      <c r="AY136" s="18" t="s">
        <v>124</v>
      </c>
      <c r="BE136" s="199">
        <f>IF(N136="základná",J136,0)</f>
        <v>0</v>
      </c>
      <c r="BF136" s="199">
        <f>IF(N136="znížená",J136,0)</f>
        <v>11.25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8" t="s">
        <v>107</v>
      </c>
      <c r="BK136" s="199">
        <f>ROUND(I136*H136,2)</f>
        <v>11.25</v>
      </c>
      <c r="BL136" s="18" t="s">
        <v>130</v>
      </c>
      <c r="BM136" s="198" t="s">
        <v>295</v>
      </c>
    </row>
    <row r="137" s="13" customFormat="1">
      <c r="A137" s="13"/>
      <c r="B137" s="200"/>
      <c r="C137" s="13"/>
      <c r="D137" s="201" t="s">
        <v>135</v>
      </c>
      <c r="E137" s="202" t="s">
        <v>1</v>
      </c>
      <c r="F137" s="203" t="s">
        <v>296</v>
      </c>
      <c r="G137" s="13"/>
      <c r="H137" s="204">
        <v>8.5850000000000009</v>
      </c>
      <c r="I137" s="13"/>
      <c r="J137" s="13"/>
      <c r="K137" s="13"/>
      <c r="L137" s="200"/>
      <c r="M137" s="205"/>
      <c r="N137" s="206"/>
      <c r="O137" s="206"/>
      <c r="P137" s="206"/>
      <c r="Q137" s="206"/>
      <c r="R137" s="206"/>
      <c r="S137" s="206"/>
      <c r="T137" s="20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2" t="s">
        <v>135</v>
      </c>
      <c r="AU137" s="202" t="s">
        <v>107</v>
      </c>
      <c r="AV137" s="13" t="s">
        <v>107</v>
      </c>
      <c r="AW137" s="13" t="s">
        <v>29</v>
      </c>
      <c r="AX137" s="13" t="s">
        <v>80</v>
      </c>
      <c r="AY137" s="202" t="s">
        <v>124</v>
      </c>
    </row>
    <row r="138" s="2" customFormat="1" ht="21.75" customHeight="1">
      <c r="A138" s="31"/>
      <c r="B138" s="153"/>
      <c r="C138" s="187" t="s">
        <v>137</v>
      </c>
      <c r="D138" s="187" t="s">
        <v>126</v>
      </c>
      <c r="E138" s="188" t="s">
        <v>138</v>
      </c>
      <c r="F138" s="189" t="s">
        <v>139</v>
      </c>
      <c r="G138" s="190" t="s">
        <v>129</v>
      </c>
      <c r="H138" s="191">
        <v>35.229999999999997</v>
      </c>
      <c r="I138" s="192">
        <v>39.289999999999999</v>
      </c>
      <c r="J138" s="192">
        <f>ROUND(I138*H138,2)</f>
        <v>1384.1900000000001</v>
      </c>
      <c r="K138" s="193"/>
      <c r="L138" s="32"/>
      <c r="M138" s="194" t="s">
        <v>1</v>
      </c>
      <c r="N138" s="195" t="s">
        <v>38</v>
      </c>
      <c r="O138" s="196">
        <v>2.5139999999999998</v>
      </c>
      <c r="P138" s="196">
        <f>O138*H138</f>
        <v>88.568219999999982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8" t="s">
        <v>130</v>
      </c>
      <c r="AT138" s="198" t="s">
        <v>126</v>
      </c>
      <c r="AU138" s="198" t="s">
        <v>107</v>
      </c>
      <c r="AY138" s="18" t="s">
        <v>124</v>
      </c>
      <c r="BE138" s="199">
        <f>IF(N138="základná",J138,0)</f>
        <v>0</v>
      </c>
      <c r="BF138" s="199">
        <f>IF(N138="znížená",J138,0)</f>
        <v>1384.1900000000001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8" t="s">
        <v>107</v>
      </c>
      <c r="BK138" s="199">
        <f>ROUND(I138*H138,2)</f>
        <v>1384.1900000000001</v>
      </c>
      <c r="BL138" s="18" t="s">
        <v>130</v>
      </c>
      <c r="BM138" s="198" t="s">
        <v>297</v>
      </c>
    </row>
    <row r="139" s="2" customFormat="1" ht="37.8" customHeight="1">
      <c r="A139" s="31"/>
      <c r="B139" s="153"/>
      <c r="C139" s="187" t="s">
        <v>130</v>
      </c>
      <c r="D139" s="187" t="s">
        <v>126</v>
      </c>
      <c r="E139" s="188" t="s">
        <v>141</v>
      </c>
      <c r="F139" s="189" t="s">
        <v>142</v>
      </c>
      <c r="G139" s="190" t="s">
        <v>129</v>
      </c>
      <c r="H139" s="191">
        <v>17.614999999999998</v>
      </c>
      <c r="I139" s="192">
        <v>11.1</v>
      </c>
      <c r="J139" s="192">
        <f>ROUND(I139*H139,2)</f>
        <v>195.53</v>
      </c>
      <c r="K139" s="193"/>
      <c r="L139" s="32"/>
      <c r="M139" s="194" t="s">
        <v>1</v>
      </c>
      <c r="N139" s="195" t="s">
        <v>38</v>
      </c>
      <c r="O139" s="196">
        <v>0.61299999999999999</v>
      </c>
      <c r="P139" s="196">
        <f>O139*H139</f>
        <v>10.797994999999999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8" t="s">
        <v>130</v>
      </c>
      <c r="AT139" s="198" t="s">
        <v>126</v>
      </c>
      <c r="AU139" s="198" t="s">
        <v>107</v>
      </c>
      <c r="AY139" s="18" t="s">
        <v>124</v>
      </c>
      <c r="BE139" s="199">
        <f>IF(N139="základná",J139,0)</f>
        <v>0</v>
      </c>
      <c r="BF139" s="199">
        <f>IF(N139="znížená",J139,0)</f>
        <v>195.53</v>
      </c>
      <c r="BG139" s="199">
        <f>IF(N139="zákl. prenesená",J139,0)</f>
        <v>0</v>
      </c>
      <c r="BH139" s="199">
        <f>IF(N139="zníž. prenesená",J139,0)</f>
        <v>0</v>
      </c>
      <c r="BI139" s="199">
        <f>IF(N139="nulová",J139,0)</f>
        <v>0</v>
      </c>
      <c r="BJ139" s="18" t="s">
        <v>107</v>
      </c>
      <c r="BK139" s="199">
        <f>ROUND(I139*H139,2)</f>
        <v>195.53</v>
      </c>
      <c r="BL139" s="18" t="s">
        <v>130</v>
      </c>
      <c r="BM139" s="198" t="s">
        <v>298</v>
      </c>
    </row>
    <row r="140" s="13" customFormat="1">
      <c r="A140" s="13"/>
      <c r="B140" s="200"/>
      <c r="C140" s="13"/>
      <c r="D140" s="201" t="s">
        <v>135</v>
      </c>
      <c r="E140" s="202" t="s">
        <v>1</v>
      </c>
      <c r="F140" s="203" t="s">
        <v>299</v>
      </c>
      <c r="G140" s="13"/>
      <c r="H140" s="204">
        <v>17.614999999999998</v>
      </c>
      <c r="I140" s="13"/>
      <c r="J140" s="13"/>
      <c r="K140" s="13"/>
      <c r="L140" s="200"/>
      <c r="M140" s="205"/>
      <c r="N140" s="206"/>
      <c r="O140" s="206"/>
      <c r="P140" s="206"/>
      <c r="Q140" s="206"/>
      <c r="R140" s="206"/>
      <c r="S140" s="206"/>
      <c r="T140" s="20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2" t="s">
        <v>135</v>
      </c>
      <c r="AU140" s="202" t="s">
        <v>107</v>
      </c>
      <c r="AV140" s="13" t="s">
        <v>107</v>
      </c>
      <c r="AW140" s="13" t="s">
        <v>29</v>
      </c>
      <c r="AX140" s="13" t="s">
        <v>80</v>
      </c>
      <c r="AY140" s="202" t="s">
        <v>124</v>
      </c>
    </row>
    <row r="141" s="2" customFormat="1" ht="16.5" customHeight="1">
      <c r="A141" s="31"/>
      <c r="B141" s="153"/>
      <c r="C141" s="187" t="s">
        <v>145</v>
      </c>
      <c r="D141" s="187" t="s">
        <v>126</v>
      </c>
      <c r="E141" s="188" t="s">
        <v>300</v>
      </c>
      <c r="F141" s="189" t="s">
        <v>301</v>
      </c>
      <c r="G141" s="190" t="s">
        <v>129</v>
      </c>
      <c r="H141" s="191">
        <v>28.800000000000001</v>
      </c>
      <c r="I141" s="192">
        <v>23.949999999999999</v>
      </c>
      <c r="J141" s="192">
        <f>ROUND(I141*H141,2)</f>
        <v>689.75999999999999</v>
      </c>
      <c r="K141" s="193"/>
      <c r="L141" s="32"/>
      <c r="M141" s="194" t="s">
        <v>1</v>
      </c>
      <c r="N141" s="195" t="s">
        <v>38</v>
      </c>
      <c r="O141" s="196">
        <v>1.5089999999999999</v>
      </c>
      <c r="P141" s="196">
        <f>O141*H141</f>
        <v>43.459199999999996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8" t="s">
        <v>130</v>
      </c>
      <c r="AT141" s="198" t="s">
        <v>126</v>
      </c>
      <c r="AU141" s="198" t="s">
        <v>107</v>
      </c>
      <c r="AY141" s="18" t="s">
        <v>124</v>
      </c>
      <c r="BE141" s="199">
        <f>IF(N141="základná",J141,0)</f>
        <v>0</v>
      </c>
      <c r="BF141" s="199">
        <f>IF(N141="znížená",J141,0)</f>
        <v>689.75999999999999</v>
      </c>
      <c r="BG141" s="199">
        <f>IF(N141="zákl. prenesená",J141,0)</f>
        <v>0</v>
      </c>
      <c r="BH141" s="199">
        <f>IF(N141="zníž. prenesená",J141,0)</f>
        <v>0</v>
      </c>
      <c r="BI141" s="199">
        <f>IF(N141="nulová",J141,0)</f>
        <v>0</v>
      </c>
      <c r="BJ141" s="18" t="s">
        <v>107</v>
      </c>
      <c r="BK141" s="199">
        <f>ROUND(I141*H141,2)</f>
        <v>689.75999999999999</v>
      </c>
      <c r="BL141" s="18" t="s">
        <v>130</v>
      </c>
      <c r="BM141" s="198" t="s">
        <v>302</v>
      </c>
    </row>
    <row r="142" s="2" customFormat="1" ht="37.8" customHeight="1">
      <c r="A142" s="31"/>
      <c r="B142" s="153"/>
      <c r="C142" s="187" t="s">
        <v>149</v>
      </c>
      <c r="D142" s="187" t="s">
        <v>126</v>
      </c>
      <c r="E142" s="188" t="s">
        <v>303</v>
      </c>
      <c r="F142" s="189" t="s">
        <v>304</v>
      </c>
      <c r="G142" s="190" t="s">
        <v>129</v>
      </c>
      <c r="H142" s="191">
        <v>14.4</v>
      </c>
      <c r="I142" s="192">
        <v>1.3100000000000001</v>
      </c>
      <c r="J142" s="192">
        <f>ROUND(I142*H142,2)</f>
        <v>18.859999999999999</v>
      </c>
      <c r="K142" s="193"/>
      <c r="L142" s="32"/>
      <c r="M142" s="194" t="s">
        <v>1</v>
      </c>
      <c r="N142" s="195" t="s">
        <v>38</v>
      </c>
      <c r="O142" s="196">
        <v>0.080000000000000002</v>
      </c>
      <c r="P142" s="196">
        <f>O142*H142</f>
        <v>1.1520000000000001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8" t="s">
        <v>130</v>
      </c>
      <c r="AT142" s="198" t="s">
        <v>126</v>
      </c>
      <c r="AU142" s="198" t="s">
        <v>107</v>
      </c>
      <c r="AY142" s="18" t="s">
        <v>124</v>
      </c>
      <c r="BE142" s="199">
        <f>IF(N142="základná",J142,0)</f>
        <v>0</v>
      </c>
      <c r="BF142" s="199">
        <f>IF(N142="znížená",J142,0)</f>
        <v>18.859999999999999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8" t="s">
        <v>107</v>
      </c>
      <c r="BK142" s="199">
        <f>ROUND(I142*H142,2)</f>
        <v>18.859999999999999</v>
      </c>
      <c r="BL142" s="18" t="s">
        <v>130</v>
      </c>
      <c r="BM142" s="198" t="s">
        <v>305</v>
      </c>
    </row>
    <row r="143" s="13" customFormat="1">
      <c r="A143" s="13"/>
      <c r="B143" s="200"/>
      <c r="C143" s="13"/>
      <c r="D143" s="201" t="s">
        <v>135</v>
      </c>
      <c r="E143" s="202" t="s">
        <v>1</v>
      </c>
      <c r="F143" s="203" t="s">
        <v>306</v>
      </c>
      <c r="G143" s="13"/>
      <c r="H143" s="204">
        <v>14.4</v>
      </c>
      <c r="I143" s="13"/>
      <c r="J143" s="13"/>
      <c r="K143" s="13"/>
      <c r="L143" s="200"/>
      <c r="M143" s="205"/>
      <c r="N143" s="206"/>
      <c r="O143" s="206"/>
      <c r="P143" s="206"/>
      <c r="Q143" s="206"/>
      <c r="R143" s="206"/>
      <c r="S143" s="206"/>
      <c r="T143" s="20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2" t="s">
        <v>135</v>
      </c>
      <c r="AU143" s="202" t="s">
        <v>107</v>
      </c>
      <c r="AV143" s="13" t="s">
        <v>107</v>
      </c>
      <c r="AW143" s="13" t="s">
        <v>29</v>
      </c>
      <c r="AX143" s="13" t="s">
        <v>80</v>
      </c>
      <c r="AY143" s="202" t="s">
        <v>124</v>
      </c>
    </row>
    <row r="144" s="2" customFormat="1" ht="16.5" customHeight="1">
      <c r="A144" s="31"/>
      <c r="B144" s="153"/>
      <c r="C144" s="187" t="s">
        <v>154</v>
      </c>
      <c r="D144" s="187" t="s">
        <v>126</v>
      </c>
      <c r="E144" s="188" t="s">
        <v>146</v>
      </c>
      <c r="F144" s="189" t="s">
        <v>147</v>
      </c>
      <c r="G144" s="190" t="s">
        <v>129</v>
      </c>
      <c r="H144" s="191">
        <v>0.51000000000000001</v>
      </c>
      <c r="I144" s="192">
        <v>59.689999999999998</v>
      </c>
      <c r="J144" s="192">
        <f>ROUND(I144*H144,2)</f>
        <v>30.440000000000001</v>
      </c>
      <c r="K144" s="193"/>
      <c r="L144" s="32"/>
      <c r="M144" s="194" t="s">
        <v>1</v>
      </c>
      <c r="N144" s="195" t="s">
        <v>38</v>
      </c>
      <c r="O144" s="196">
        <v>2.9609999999999999</v>
      </c>
      <c r="P144" s="196">
        <f>O144*H144</f>
        <v>1.5101099999999998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8" t="s">
        <v>130</v>
      </c>
      <c r="AT144" s="198" t="s">
        <v>126</v>
      </c>
      <c r="AU144" s="198" t="s">
        <v>107</v>
      </c>
      <c r="AY144" s="18" t="s">
        <v>124</v>
      </c>
      <c r="BE144" s="199">
        <f>IF(N144="základná",J144,0)</f>
        <v>0</v>
      </c>
      <c r="BF144" s="199">
        <f>IF(N144="znížená",J144,0)</f>
        <v>30.440000000000001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8" t="s">
        <v>107</v>
      </c>
      <c r="BK144" s="199">
        <f>ROUND(I144*H144,2)</f>
        <v>30.440000000000001</v>
      </c>
      <c r="BL144" s="18" t="s">
        <v>130</v>
      </c>
      <c r="BM144" s="198" t="s">
        <v>307</v>
      </c>
    </row>
    <row r="145" s="2" customFormat="1" ht="24.15" customHeight="1">
      <c r="A145" s="31"/>
      <c r="B145" s="153"/>
      <c r="C145" s="187" t="s">
        <v>160</v>
      </c>
      <c r="D145" s="187" t="s">
        <v>126</v>
      </c>
      <c r="E145" s="188" t="s">
        <v>150</v>
      </c>
      <c r="F145" s="189" t="s">
        <v>151</v>
      </c>
      <c r="G145" s="190" t="s">
        <v>129</v>
      </c>
      <c r="H145" s="191">
        <v>0.255</v>
      </c>
      <c r="I145" s="192">
        <v>8.2799999999999994</v>
      </c>
      <c r="J145" s="192">
        <f>ROUND(I145*H145,2)</f>
        <v>2.1099999999999999</v>
      </c>
      <c r="K145" s="193"/>
      <c r="L145" s="32"/>
      <c r="M145" s="194" t="s">
        <v>1</v>
      </c>
      <c r="N145" s="195" t="s">
        <v>38</v>
      </c>
      <c r="O145" s="196">
        <v>0.44700000000000001</v>
      </c>
      <c r="P145" s="196">
        <f>O145*H145</f>
        <v>0.113985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8" t="s">
        <v>130</v>
      </c>
      <c r="AT145" s="198" t="s">
        <v>126</v>
      </c>
      <c r="AU145" s="198" t="s">
        <v>107</v>
      </c>
      <c r="AY145" s="18" t="s">
        <v>124</v>
      </c>
      <c r="BE145" s="199">
        <f>IF(N145="základná",J145,0)</f>
        <v>0</v>
      </c>
      <c r="BF145" s="199">
        <f>IF(N145="znížená",J145,0)</f>
        <v>2.1099999999999999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8" t="s">
        <v>107</v>
      </c>
      <c r="BK145" s="199">
        <f>ROUND(I145*H145,2)</f>
        <v>2.1099999999999999</v>
      </c>
      <c r="BL145" s="18" t="s">
        <v>130</v>
      </c>
      <c r="BM145" s="198" t="s">
        <v>308</v>
      </c>
    </row>
    <row r="146" s="13" customFormat="1">
      <c r="A146" s="13"/>
      <c r="B146" s="200"/>
      <c r="C146" s="13"/>
      <c r="D146" s="201" t="s">
        <v>135</v>
      </c>
      <c r="E146" s="202" t="s">
        <v>1</v>
      </c>
      <c r="F146" s="203" t="s">
        <v>309</v>
      </c>
      <c r="G146" s="13"/>
      <c r="H146" s="204">
        <v>0.255</v>
      </c>
      <c r="I146" s="13"/>
      <c r="J146" s="13"/>
      <c r="K146" s="13"/>
      <c r="L146" s="200"/>
      <c r="M146" s="205"/>
      <c r="N146" s="206"/>
      <c r="O146" s="206"/>
      <c r="P146" s="206"/>
      <c r="Q146" s="206"/>
      <c r="R146" s="206"/>
      <c r="S146" s="206"/>
      <c r="T146" s="20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135</v>
      </c>
      <c r="AU146" s="202" t="s">
        <v>107</v>
      </c>
      <c r="AV146" s="13" t="s">
        <v>107</v>
      </c>
      <c r="AW146" s="13" t="s">
        <v>29</v>
      </c>
      <c r="AX146" s="13" t="s">
        <v>80</v>
      </c>
      <c r="AY146" s="202" t="s">
        <v>124</v>
      </c>
    </row>
    <row r="147" s="2" customFormat="1" ht="33" customHeight="1">
      <c r="A147" s="31"/>
      <c r="B147" s="153"/>
      <c r="C147" s="187" t="s">
        <v>164</v>
      </c>
      <c r="D147" s="187" t="s">
        <v>126</v>
      </c>
      <c r="E147" s="188" t="s">
        <v>310</v>
      </c>
      <c r="F147" s="189" t="s">
        <v>311</v>
      </c>
      <c r="G147" s="190" t="s">
        <v>129</v>
      </c>
      <c r="H147" s="191">
        <v>31.722000000000001</v>
      </c>
      <c r="I147" s="192">
        <v>1.8500000000000001</v>
      </c>
      <c r="J147" s="192">
        <f>ROUND(I147*H147,2)</f>
        <v>58.689999999999998</v>
      </c>
      <c r="K147" s="193"/>
      <c r="L147" s="32"/>
      <c r="M147" s="194" t="s">
        <v>1</v>
      </c>
      <c r="N147" s="195" t="s">
        <v>38</v>
      </c>
      <c r="O147" s="196">
        <v>0.0269</v>
      </c>
      <c r="P147" s="196">
        <f>O147*H147</f>
        <v>0.85332180000000002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8" t="s">
        <v>130</v>
      </c>
      <c r="AT147" s="198" t="s">
        <v>126</v>
      </c>
      <c r="AU147" s="198" t="s">
        <v>107</v>
      </c>
      <c r="AY147" s="18" t="s">
        <v>124</v>
      </c>
      <c r="BE147" s="199">
        <f>IF(N147="základná",J147,0)</f>
        <v>0</v>
      </c>
      <c r="BF147" s="199">
        <f>IF(N147="znížená",J147,0)</f>
        <v>58.689999999999998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8" t="s">
        <v>107</v>
      </c>
      <c r="BK147" s="199">
        <f>ROUND(I147*H147,2)</f>
        <v>58.689999999999998</v>
      </c>
      <c r="BL147" s="18" t="s">
        <v>130</v>
      </c>
      <c r="BM147" s="198" t="s">
        <v>312</v>
      </c>
    </row>
    <row r="148" s="14" customFormat="1">
      <c r="A148" s="14"/>
      <c r="B148" s="208"/>
      <c r="C148" s="14"/>
      <c r="D148" s="201" t="s">
        <v>135</v>
      </c>
      <c r="E148" s="209" t="s">
        <v>1</v>
      </c>
      <c r="F148" s="210" t="s">
        <v>158</v>
      </c>
      <c r="G148" s="14"/>
      <c r="H148" s="209" t="s">
        <v>1</v>
      </c>
      <c r="I148" s="14"/>
      <c r="J148" s="14"/>
      <c r="K148" s="14"/>
      <c r="L148" s="208"/>
      <c r="M148" s="211"/>
      <c r="N148" s="212"/>
      <c r="O148" s="212"/>
      <c r="P148" s="212"/>
      <c r="Q148" s="212"/>
      <c r="R148" s="212"/>
      <c r="S148" s="212"/>
      <c r="T148" s="21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9" t="s">
        <v>135</v>
      </c>
      <c r="AU148" s="209" t="s">
        <v>107</v>
      </c>
      <c r="AV148" s="14" t="s">
        <v>80</v>
      </c>
      <c r="AW148" s="14" t="s">
        <v>29</v>
      </c>
      <c r="AX148" s="14" t="s">
        <v>72</v>
      </c>
      <c r="AY148" s="209" t="s">
        <v>124</v>
      </c>
    </row>
    <row r="149" s="13" customFormat="1">
      <c r="A149" s="13"/>
      <c r="B149" s="200"/>
      <c r="C149" s="13"/>
      <c r="D149" s="201" t="s">
        <v>135</v>
      </c>
      <c r="E149" s="202" t="s">
        <v>1</v>
      </c>
      <c r="F149" s="203" t="s">
        <v>313</v>
      </c>
      <c r="G149" s="13"/>
      <c r="H149" s="204">
        <v>31.722000000000001</v>
      </c>
      <c r="I149" s="13"/>
      <c r="J149" s="13"/>
      <c r="K149" s="13"/>
      <c r="L149" s="200"/>
      <c r="M149" s="205"/>
      <c r="N149" s="206"/>
      <c r="O149" s="206"/>
      <c r="P149" s="206"/>
      <c r="Q149" s="206"/>
      <c r="R149" s="206"/>
      <c r="S149" s="206"/>
      <c r="T149" s="20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2" t="s">
        <v>135</v>
      </c>
      <c r="AU149" s="202" t="s">
        <v>107</v>
      </c>
      <c r="AV149" s="13" t="s">
        <v>107</v>
      </c>
      <c r="AW149" s="13" t="s">
        <v>29</v>
      </c>
      <c r="AX149" s="13" t="s">
        <v>72</v>
      </c>
      <c r="AY149" s="202" t="s">
        <v>124</v>
      </c>
    </row>
    <row r="150" s="15" customFormat="1">
      <c r="A150" s="15"/>
      <c r="B150" s="228"/>
      <c r="C150" s="15"/>
      <c r="D150" s="201" t="s">
        <v>135</v>
      </c>
      <c r="E150" s="229" t="s">
        <v>1</v>
      </c>
      <c r="F150" s="230" t="s">
        <v>314</v>
      </c>
      <c r="G150" s="15"/>
      <c r="H150" s="231">
        <v>31.722000000000001</v>
      </c>
      <c r="I150" s="15"/>
      <c r="J150" s="15"/>
      <c r="K150" s="15"/>
      <c r="L150" s="228"/>
      <c r="M150" s="232"/>
      <c r="N150" s="233"/>
      <c r="O150" s="233"/>
      <c r="P150" s="233"/>
      <c r="Q150" s="233"/>
      <c r="R150" s="233"/>
      <c r="S150" s="233"/>
      <c r="T150" s="23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29" t="s">
        <v>135</v>
      </c>
      <c r="AU150" s="229" t="s">
        <v>107</v>
      </c>
      <c r="AV150" s="15" t="s">
        <v>130</v>
      </c>
      <c r="AW150" s="15" t="s">
        <v>29</v>
      </c>
      <c r="AX150" s="15" t="s">
        <v>80</v>
      </c>
      <c r="AY150" s="229" t="s">
        <v>124</v>
      </c>
    </row>
    <row r="151" s="2" customFormat="1" ht="37.8" customHeight="1">
      <c r="A151" s="31"/>
      <c r="B151" s="153"/>
      <c r="C151" s="187" t="s">
        <v>169</v>
      </c>
      <c r="D151" s="187" t="s">
        <v>126</v>
      </c>
      <c r="E151" s="188" t="s">
        <v>161</v>
      </c>
      <c r="F151" s="189" t="s">
        <v>162</v>
      </c>
      <c r="G151" s="190" t="s">
        <v>129</v>
      </c>
      <c r="H151" s="191">
        <v>1086.03</v>
      </c>
      <c r="I151" s="192">
        <v>2.25</v>
      </c>
      <c r="J151" s="192">
        <f>ROUND(I151*H151,2)</f>
        <v>2443.5700000000002</v>
      </c>
      <c r="K151" s="193"/>
      <c r="L151" s="32"/>
      <c r="M151" s="194" t="s">
        <v>1</v>
      </c>
      <c r="N151" s="195" t="s">
        <v>38</v>
      </c>
      <c r="O151" s="196">
        <v>0.055</v>
      </c>
      <c r="P151" s="196">
        <f>O151*H151</f>
        <v>59.731650000000002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8" t="s">
        <v>130</v>
      </c>
      <c r="AT151" s="198" t="s">
        <v>126</v>
      </c>
      <c r="AU151" s="198" t="s">
        <v>107</v>
      </c>
      <c r="AY151" s="18" t="s">
        <v>124</v>
      </c>
      <c r="BE151" s="199">
        <f>IF(N151="základná",J151,0)</f>
        <v>0</v>
      </c>
      <c r="BF151" s="199">
        <f>IF(N151="znížená",J151,0)</f>
        <v>2443.5700000000002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8" t="s">
        <v>107</v>
      </c>
      <c r="BK151" s="199">
        <f>ROUND(I151*H151,2)</f>
        <v>2443.5700000000002</v>
      </c>
      <c r="BL151" s="18" t="s">
        <v>130</v>
      </c>
      <c r="BM151" s="198" t="s">
        <v>315</v>
      </c>
    </row>
    <row r="152" s="13" customFormat="1">
      <c r="A152" s="13"/>
      <c r="B152" s="200"/>
      <c r="C152" s="13"/>
      <c r="D152" s="201" t="s">
        <v>135</v>
      </c>
      <c r="E152" s="202" t="s">
        <v>1</v>
      </c>
      <c r="F152" s="203" t="s">
        <v>316</v>
      </c>
      <c r="G152" s="13"/>
      <c r="H152" s="204">
        <v>1086.03</v>
      </c>
      <c r="I152" s="13"/>
      <c r="J152" s="13"/>
      <c r="K152" s="13"/>
      <c r="L152" s="200"/>
      <c r="M152" s="205"/>
      <c r="N152" s="206"/>
      <c r="O152" s="206"/>
      <c r="P152" s="206"/>
      <c r="Q152" s="206"/>
      <c r="R152" s="206"/>
      <c r="S152" s="206"/>
      <c r="T152" s="20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2" t="s">
        <v>135</v>
      </c>
      <c r="AU152" s="202" t="s">
        <v>107</v>
      </c>
      <c r="AV152" s="13" t="s">
        <v>107</v>
      </c>
      <c r="AW152" s="13" t="s">
        <v>29</v>
      </c>
      <c r="AX152" s="13" t="s">
        <v>80</v>
      </c>
      <c r="AY152" s="202" t="s">
        <v>124</v>
      </c>
    </row>
    <row r="153" s="2" customFormat="1" ht="33" customHeight="1">
      <c r="A153" s="31"/>
      <c r="B153" s="153"/>
      <c r="C153" s="187" t="s">
        <v>173</v>
      </c>
      <c r="D153" s="187" t="s">
        <v>126</v>
      </c>
      <c r="E153" s="188" t="s">
        <v>317</v>
      </c>
      <c r="F153" s="189" t="s">
        <v>318</v>
      </c>
      <c r="G153" s="190" t="s">
        <v>129</v>
      </c>
      <c r="H153" s="191">
        <v>63.988</v>
      </c>
      <c r="I153" s="192">
        <v>4.04</v>
      </c>
      <c r="J153" s="192">
        <f>ROUND(I153*H153,2)</f>
        <v>258.50999999999999</v>
      </c>
      <c r="K153" s="193"/>
      <c r="L153" s="32"/>
      <c r="M153" s="194" t="s">
        <v>1</v>
      </c>
      <c r="N153" s="195" t="s">
        <v>38</v>
      </c>
      <c r="O153" s="196">
        <v>0.22900000000000001</v>
      </c>
      <c r="P153" s="196">
        <f>O153*H153</f>
        <v>14.653252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8" t="s">
        <v>130</v>
      </c>
      <c r="AT153" s="198" t="s">
        <v>126</v>
      </c>
      <c r="AU153" s="198" t="s">
        <v>107</v>
      </c>
      <c r="AY153" s="18" t="s">
        <v>124</v>
      </c>
      <c r="BE153" s="199">
        <f>IF(N153="základná",J153,0)</f>
        <v>0</v>
      </c>
      <c r="BF153" s="199">
        <f>IF(N153="znížená",J153,0)</f>
        <v>258.50999999999999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8" t="s">
        <v>107</v>
      </c>
      <c r="BK153" s="199">
        <f>ROUND(I153*H153,2)</f>
        <v>258.50999999999999</v>
      </c>
      <c r="BL153" s="18" t="s">
        <v>130</v>
      </c>
      <c r="BM153" s="198" t="s">
        <v>319</v>
      </c>
    </row>
    <row r="154" s="13" customFormat="1">
      <c r="A154" s="13"/>
      <c r="B154" s="200"/>
      <c r="C154" s="13"/>
      <c r="D154" s="201" t="s">
        <v>135</v>
      </c>
      <c r="E154" s="202" t="s">
        <v>1</v>
      </c>
      <c r="F154" s="203" t="s">
        <v>320</v>
      </c>
      <c r="G154" s="13"/>
      <c r="H154" s="204">
        <v>21.187999999999999</v>
      </c>
      <c r="I154" s="13"/>
      <c r="J154" s="13"/>
      <c r="K154" s="13"/>
      <c r="L154" s="200"/>
      <c r="M154" s="205"/>
      <c r="N154" s="206"/>
      <c r="O154" s="206"/>
      <c r="P154" s="206"/>
      <c r="Q154" s="206"/>
      <c r="R154" s="206"/>
      <c r="S154" s="206"/>
      <c r="T154" s="20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2" t="s">
        <v>135</v>
      </c>
      <c r="AU154" s="202" t="s">
        <v>107</v>
      </c>
      <c r="AV154" s="13" t="s">
        <v>107</v>
      </c>
      <c r="AW154" s="13" t="s">
        <v>29</v>
      </c>
      <c r="AX154" s="13" t="s">
        <v>72</v>
      </c>
      <c r="AY154" s="202" t="s">
        <v>124</v>
      </c>
    </row>
    <row r="155" s="13" customFormat="1">
      <c r="A155" s="13"/>
      <c r="B155" s="200"/>
      <c r="C155" s="13"/>
      <c r="D155" s="201" t="s">
        <v>135</v>
      </c>
      <c r="E155" s="202" t="s">
        <v>1</v>
      </c>
      <c r="F155" s="203" t="s">
        <v>321</v>
      </c>
      <c r="G155" s="13"/>
      <c r="H155" s="204">
        <v>42.799999999999997</v>
      </c>
      <c r="I155" s="13"/>
      <c r="J155" s="13"/>
      <c r="K155" s="13"/>
      <c r="L155" s="200"/>
      <c r="M155" s="205"/>
      <c r="N155" s="206"/>
      <c r="O155" s="206"/>
      <c r="P155" s="206"/>
      <c r="Q155" s="206"/>
      <c r="R155" s="206"/>
      <c r="S155" s="206"/>
      <c r="T155" s="20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2" t="s">
        <v>135</v>
      </c>
      <c r="AU155" s="202" t="s">
        <v>107</v>
      </c>
      <c r="AV155" s="13" t="s">
        <v>107</v>
      </c>
      <c r="AW155" s="13" t="s">
        <v>29</v>
      </c>
      <c r="AX155" s="13" t="s">
        <v>72</v>
      </c>
      <c r="AY155" s="202" t="s">
        <v>124</v>
      </c>
    </row>
    <row r="156" s="15" customFormat="1">
      <c r="A156" s="15"/>
      <c r="B156" s="228"/>
      <c r="C156" s="15"/>
      <c r="D156" s="201" t="s">
        <v>135</v>
      </c>
      <c r="E156" s="229" t="s">
        <v>1</v>
      </c>
      <c r="F156" s="230" t="s">
        <v>314</v>
      </c>
      <c r="G156" s="15"/>
      <c r="H156" s="231">
        <v>63.988</v>
      </c>
      <c r="I156" s="15"/>
      <c r="J156" s="15"/>
      <c r="K156" s="15"/>
      <c r="L156" s="228"/>
      <c r="M156" s="232"/>
      <c r="N156" s="233"/>
      <c r="O156" s="233"/>
      <c r="P156" s="233"/>
      <c r="Q156" s="233"/>
      <c r="R156" s="233"/>
      <c r="S156" s="233"/>
      <c r="T156" s="23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29" t="s">
        <v>135</v>
      </c>
      <c r="AU156" s="229" t="s">
        <v>107</v>
      </c>
      <c r="AV156" s="15" t="s">
        <v>130</v>
      </c>
      <c r="AW156" s="15" t="s">
        <v>29</v>
      </c>
      <c r="AX156" s="15" t="s">
        <v>80</v>
      </c>
      <c r="AY156" s="229" t="s">
        <v>124</v>
      </c>
    </row>
    <row r="157" s="2" customFormat="1" ht="16.5" customHeight="1">
      <c r="A157" s="31"/>
      <c r="B157" s="153"/>
      <c r="C157" s="214" t="s">
        <v>180</v>
      </c>
      <c r="D157" s="214" t="s">
        <v>174</v>
      </c>
      <c r="E157" s="215" t="s">
        <v>322</v>
      </c>
      <c r="F157" s="216" t="s">
        <v>323</v>
      </c>
      <c r="G157" s="217" t="s">
        <v>177</v>
      </c>
      <c r="H157" s="218">
        <v>77.040000000000006</v>
      </c>
      <c r="I157" s="219">
        <v>13.359999999999999</v>
      </c>
      <c r="J157" s="219">
        <f>ROUND(I157*H157,2)</f>
        <v>1029.25</v>
      </c>
      <c r="K157" s="220"/>
      <c r="L157" s="221"/>
      <c r="M157" s="222" t="s">
        <v>1</v>
      </c>
      <c r="N157" s="223" t="s">
        <v>38</v>
      </c>
      <c r="O157" s="196">
        <v>0</v>
      </c>
      <c r="P157" s="196">
        <f>O157*H157</f>
        <v>0</v>
      </c>
      <c r="Q157" s="196">
        <v>1</v>
      </c>
      <c r="R157" s="196">
        <f>Q157*H157</f>
        <v>77.040000000000006</v>
      </c>
      <c r="S157" s="196">
        <v>0</v>
      </c>
      <c r="T157" s="19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8" t="s">
        <v>160</v>
      </c>
      <c r="AT157" s="198" t="s">
        <v>174</v>
      </c>
      <c r="AU157" s="198" t="s">
        <v>107</v>
      </c>
      <c r="AY157" s="18" t="s">
        <v>124</v>
      </c>
      <c r="BE157" s="199">
        <f>IF(N157="základná",J157,0)</f>
        <v>0</v>
      </c>
      <c r="BF157" s="199">
        <f>IF(N157="znížená",J157,0)</f>
        <v>1029.25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8" t="s">
        <v>107</v>
      </c>
      <c r="BK157" s="199">
        <f>ROUND(I157*H157,2)</f>
        <v>1029.25</v>
      </c>
      <c r="BL157" s="18" t="s">
        <v>130</v>
      </c>
      <c r="BM157" s="198" t="s">
        <v>324</v>
      </c>
    </row>
    <row r="158" s="13" customFormat="1">
      <c r="A158" s="13"/>
      <c r="B158" s="200"/>
      <c r="C158" s="13"/>
      <c r="D158" s="201" t="s">
        <v>135</v>
      </c>
      <c r="E158" s="202" t="s">
        <v>1</v>
      </c>
      <c r="F158" s="203" t="s">
        <v>325</v>
      </c>
      <c r="G158" s="13"/>
      <c r="H158" s="204">
        <v>77.040000000000006</v>
      </c>
      <c r="I158" s="13"/>
      <c r="J158" s="13"/>
      <c r="K158" s="13"/>
      <c r="L158" s="200"/>
      <c r="M158" s="205"/>
      <c r="N158" s="206"/>
      <c r="O158" s="206"/>
      <c r="P158" s="206"/>
      <c r="Q158" s="206"/>
      <c r="R158" s="206"/>
      <c r="S158" s="206"/>
      <c r="T158" s="20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2" t="s">
        <v>135</v>
      </c>
      <c r="AU158" s="202" t="s">
        <v>107</v>
      </c>
      <c r="AV158" s="13" t="s">
        <v>107</v>
      </c>
      <c r="AW158" s="13" t="s">
        <v>29</v>
      </c>
      <c r="AX158" s="13" t="s">
        <v>72</v>
      </c>
      <c r="AY158" s="202" t="s">
        <v>124</v>
      </c>
    </row>
    <row r="159" s="15" customFormat="1">
      <c r="A159" s="15"/>
      <c r="B159" s="228"/>
      <c r="C159" s="15"/>
      <c r="D159" s="201" t="s">
        <v>135</v>
      </c>
      <c r="E159" s="229" t="s">
        <v>1</v>
      </c>
      <c r="F159" s="230" t="s">
        <v>314</v>
      </c>
      <c r="G159" s="15"/>
      <c r="H159" s="231">
        <v>77.040000000000006</v>
      </c>
      <c r="I159" s="15"/>
      <c r="J159" s="15"/>
      <c r="K159" s="15"/>
      <c r="L159" s="228"/>
      <c r="M159" s="232"/>
      <c r="N159" s="233"/>
      <c r="O159" s="233"/>
      <c r="P159" s="233"/>
      <c r="Q159" s="233"/>
      <c r="R159" s="233"/>
      <c r="S159" s="233"/>
      <c r="T159" s="23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9" t="s">
        <v>135</v>
      </c>
      <c r="AU159" s="229" t="s">
        <v>107</v>
      </c>
      <c r="AV159" s="15" t="s">
        <v>130</v>
      </c>
      <c r="AW159" s="15" t="s">
        <v>29</v>
      </c>
      <c r="AX159" s="15" t="s">
        <v>80</v>
      </c>
      <c r="AY159" s="229" t="s">
        <v>124</v>
      </c>
    </row>
    <row r="160" s="2" customFormat="1" ht="24.15" customHeight="1">
      <c r="A160" s="31"/>
      <c r="B160" s="153"/>
      <c r="C160" s="187" t="s">
        <v>187</v>
      </c>
      <c r="D160" s="187" t="s">
        <v>126</v>
      </c>
      <c r="E160" s="188" t="s">
        <v>170</v>
      </c>
      <c r="F160" s="189" t="s">
        <v>171</v>
      </c>
      <c r="G160" s="190" t="s">
        <v>129</v>
      </c>
      <c r="H160" s="191">
        <v>8.7400000000000002</v>
      </c>
      <c r="I160" s="192">
        <v>20.719999999999999</v>
      </c>
      <c r="J160" s="192">
        <f>ROUND(I160*H160,2)</f>
        <v>181.09</v>
      </c>
      <c r="K160" s="193"/>
      <c r="L160" s="32"/>
      <c r="M160" s="194" t="s">
        <v>1</v>
      </c>
      <c r="N160" s="195" t="s">
        <v>38</v>
      </c>
      <c r="O160" s="196">
        <v>1.5009999999999999</v>
      </c>
      <c r="P160" s="196">
        <f>O160*H160</f>
        <v>13.118739999999999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8" t="s">
        <v>130</v>
      </c>
      <c r="AT160" s="198" t="s">
        <v>126</v>
      </c>
      <c r="AU160" s="198" t="s">
        <v>107</v>
      </c>
      <c r="AY160" s="18" t="s">
        <v>124</v>
      </c>
      <c r="BE160" s="199">
        <f>IF(N160="základná",J160,0)</f>
        <v>0</v>
      </c>
      <c r="BF160" s="199">
        <f>IF(N160="znížená",J160,0)</f>
        <v>181.09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8" t="s">
        <v>107</v>
      </c>
      <c r="BK160" s="199">
        <f>ROUND(I160*H160,2)</f>
        <v>181.09</v>
      </c>
      <c r="BL160" s="18" t="s">
        <v>130</v>
      </c>
      <c r="BM160" s="198" t="s">
        <v>326</v>
      </c>
    </row>
    <row r="161" s="2" customFormat="1" ht="16.5" customHeight="1">
      <c r="A161" s="31"/>
      <c r="B161" s="153"/>
      <c r="C161" s="214" t="s">
        <v>193</v>
      </c>
      <c r="D161" s="214" t="s">
        <v>174</v>
      </c>
      <c r="E161" s="215" t="s">
        <v>175</v>
      </c>
      <c r="F161" s="216" t="s">
        <v>176</v>
      </c>
      <c r="G161" s="217" t="s">
        <v>177</v>
      </c>
      <c r="H161" s="218">
        <v>15.731999999999999</v>
      </c>
      <c r="I161" s="219">
        <v>15.279999999999999</v>
      </c>
      <c r="J161" s="219">
        <f>ROUND(I161*H161,2)</f>
        <v>240.38</v>
      </c>
      <c r="K161" s="220"/>
      <c r="L161" s="221"/>
      <c r="M161" s="222" t="s">
        <v>1</v>
      </c>
      <c r="N161" s="223" t="s">
        <v>38</v>
      </c>
      <c r="O161" s="196">
        <v>0</v>
      </c>
      <c r="P161" s="196">
        <f>O161*H161</f>
        <v>0</v>
      </c>
      <c r="Q161" s="196">
        <v>1</v>
      </c>
      <c r="R161" s="196">
        <f>Q161*H161</f>
        <v>15.731999999999999</v>
      </c>
      <c r="S161" s="196">
        <v>0</v>
      </c>
      <c r="T161" s="197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8" t="s">
        <v>160</v>
      </c>
      <c r="AT161" s="198" t="s">
        <v>174</v>
      </c>
      <c r="AU161" s="198" t="s">
        <v>107</v>
      </c>
      <c r="AY161" s="18" t="s">
        <v>124</v>
      </c>
      <c r="BE161" s="199">
        <f>IF(N161="základná",J161,0)</f>
        <v>0</v>
      </c>
      <c r="BF161" s="199">
        <f>IF(N161="znížená",J161,0)</f>
        <v>240.38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8" t="s">
        <v>107</v>
      </c>
      <c r="BK161" s="199">
        <f>ROUND(I161*H161,2)</f>
        <v>240.38</v>
      </c>
      <c r="BL161" s="18" t="s">
        <v>130</v>
      </c>
      <c r="BM161" s="198" t="s">
        <v>327</v>
      </c>
    </row>
    <row r="162" s="13" customFormat="1">
      <c r="A162" s="13"/>
      <c r="B162" s="200"/>
      <c r="C162" s="13"/>
      <c r="D162" s="201" t="s">
        <v>135</v>
      </c>
      <c r="E162" s="202" t="s">
        <v>1</v>
      </c>
      <c r="F162" s="203" t="s">
        <v>328</v>
      </c>
      <c r="G162" s="13"/>
      <c r="H162" s="204">
        <v>15.731999999999999</v>
      </c>
      <c r="I162" s="13"/>
      <c r="J162" s="13"/>
      <c r="K162" s="13"/>
      <c r="L162" s="200"/>
      <c r="M162" s="205"/>
      <c r="N162" s="206"/>
      <c r="O162" s="206"/>
      <c r="P162" s="206"/>
      <c r="Q162" s="206"/>
      <c r="R162" s="206"/>
      <c r="S162" s="206"/>
      <c r="T162" s="20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2" t="s">
        <v>135</v>
      </c>
      <c r="AU162" s="202" t="s">
        <v>107</v>
      </c>
      <c r="AV162" s="13" t="s">
        <v>107</v>
      </c>
      <c r="AW162" s="13" t="s">
        <v>29</v>
      </c>
      <c r="AX162" s="13" t="s">
        <v>80</v>
      </c>
      <c r="AY162" s="202" t="s">
        <v>124</v>
      </c>
    </row>
    <row r="163" s="2" customFormat="1" ht="21.75" customHeight="1">
      <c r="A163" s="31"/>
      <c r="B163" s="153"/>
      <c r="C163" s="187" t="s">
        <v>197</v>
      </c>
      <c r="D163" s="187" t="s">
        <v>126</v>
      </c>
      <c r="E163" s="188" t="s">
        <v>181</v>
      </c>
      <c r="F163" s="189" t="s">
        <v>182</v>
      </c>
      <c r="G163" s="190" t="s">
        <v>183</v>
      </c>
      <c r="H163" s="191">
        <v>371.08999999999998</v>
      </c>
      <c r="I163" s="192">
        <v>0.47999999999999998</v>
      </c>
      <c r="J163" s="192">
        <f>ROUND(I163*H163,2)</f>
        <v>178.12000000000001</v>
      </c>
      <c r="K163" s="193"/>
      <c r="L163" s="32"/>
      <c r="M163" s="194" t="s">
        <v>1</v>
      </c>
      <c r="N163" s="195" t="s">
        <v>38</v>
      </c>
      <c r="O163" s="196">
        <v>0.017000000000000001</v>
      </c>
      <c r="P163" s="196">
        <f>O163*H163</f>
        <v>6.3085300000000002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8" t="s">
        <v>130</v>
      </c>
      <c r="AT163" s="198" t="s">
        <v>126</v>
      </c>
      <c r="AU163" s="198" t="s">
        <v>107</v>
      </c>
      <c r="AY163" s="18" t="s">
        <v>124</v>
      </c>
      <c r="BE163" s="199">
        <f>IF(N163="základná",J163,0)</f>
        <v>0</v>
      </c>
      <c r="BF163" s="199">
        <f>IF(N163="znížená",J163,0)</f>
        <v>178.12000000000001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8" t="s">
        <v>107</v>
      </c>
      <c r="BK163" s="199">
        <f>ROUND(I163*H163,2)</f>
        <v>178.12000000000001</v>
      </c>
      <c r="BL163" s="18" t="s">
        <v>130</v>
      </c>
      <c r="BM163" s="198" t="s">
        <v>329</v>
      </c>
    </row>
    <row r="164" s="13" customFormat="1">
      <c r="A164" s="13"/>
      <c r="B164" s="200"/>
      <c r="C164" s="13"/>
      <c r="D164" s="201" t="s">
        <v>135</v>
      </c>
      <c r="E164" s="202" t="s">
        <v>1</v>
      </c>
      <c r="F164" s="203" t="s">
        <v>330</v>
      </c>
      <c r="G164" s="13"/>
      <c r="H164" s="204">
        <v>371.08999999999998</v>
      </c>
      <c r="I164" s="13"/>
      <c r="J164" s="13"/>
      <c r="K164" s="13"/>
      <c r="L164" s="200"/>
      <c r="M164" s="205"/>
      <c r="N164" s="206"/>
      <c r="O164" s="206"/>
      <c r="P164" s="206"/>
      <c r="Q164" s="206"/>
      <c r="R164" s="206"/>
      <c r="S164" s="206"/>
      <c r="T164" s="20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2" t="s">
        <v>135</v>
      </c>
      <c r="AU164" s="202" t="s">
        <v>107</v>
      </c>
      <c r="AV164" s="13" t="s">
        <v>107</v>
      </c>
      <c r="AW164" s="13" t="s">
        <v>29</v>
      </c>
      <c r="AX164" s="13" t="s">
        <v>80</v>
      </c>
      <c r="AY164" s="202" t="s">
        <v>124</v>
      </c>
    </row>
    <row r="165" s="12" customFormat="1" ht="22.8" customHeight="1">
      <c r="A165" s="12"/>
      <c r="B165" s="175"/>
      <c r="C165" s="12"/>
      <c r="D165" s="176" t="s">
        <v>71</v>
      </c>
      <c r="E165" s="185" t="s">
        <v>107</v>
      </c>
      <c r="F165" s="185" t="s">
        <v>331</v>
      </c>
      <c r="G165" s="12"/>
      <c r="H165" s="12"/>
      <c r="I165" s="12"/>
      <c r="J165" s="186">
        <f>BK165</f>
        <v>203.06</v>
      </c>
      <c r="K165" s="12"/>
      <c r="L165" s="175"/>
      <c r="M165" s="179"/>
      <c r="N165" s="180"/>
      <c r="O165" s="180"/>
      <c r="P165" s="181">
        <f>SUM(P166:P168)</f>
        <v>4.2124799999999993</v>
      </c>
      <c r="Q165" s="180"/>
      <c r="R165" s="181">
        <f>SUM(R166:R168)</f>
        <v>7.9487999999999994</v>
      </c>
      <c r="S165" s="180"/>
      <c r="T165" s="182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6" t="s">
        <v>80</v>
      </c>
      <c r="AT165" s="183" t="s">
        <v>71</v>
      </c>
      <c r="AU165" s="183" t="s">
        <v>80</v>
      </c>
      <c r="AY165" s="176" t="s">
        <v>124</v>
      </c>
      <c r="BK165" s="184">
        <f>SUM(BK166:BK168)</f>
        <v>203.06</v>
      </c>
    </row>
    <row r="166" s="2" customFormat="1" ht="24.15" customHeight="1">
      <c r="A166" s="31"/>
      <c r="B166" s="153"/>
      <c r="C166" s="187" t="s">
        <v>201</v>
      </c>
      <c r="D166" s="187" t="s">
        <v>126</v>
      </c>
      <c r="E166" s="188" t="s">
        <v>332</v>
      </c>
      <c r="F166" s="189" t="s">
        <v>333</v>
      </c>
      <c r="G166" s="190" t="s">
        <v>129</v>
      </c>
      <c r="H166" s="191">
        <v>3.8399999999999999</v>
      </c>
      <c r="I166" s="192">
        <v>52.880000000000003</v>
      </c>
      <c r="J166" s="192">
        <f>ROUND(I166*H166,2)</f>
        <v>203.06</v>
      </c>
      <c r="K166" s="193"/>
      <c r="L166" s="32"/>
      <c r="M166" s="194" t="s">
        <v>1</v>
      </c>
      <c r="N166" s="195" t="s">
        <v>38</v>
      </c>
      <c r="O166" s="196">
        <v>1.097</v>
      </c>
      <c r="P166" s="196">
        <f>O166*H166</f>
        <v>4.2124799999999993</v>
      </c>
      <c r="Q166" s="196">
        <v>2.0699999999999998</v>
      </c>
      <c r="R166" s="196">
        <f>Q166*H166</f>
        <v>7.9487999999999994</v>
      </c>
      <c r="S166" s="196">
        <v>0</v>
      </c>
      <c r="T166" s="19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8" t="s">
        <v>130</v>
      </c>
      <c r="AT166" s="198" t="s">
        <v>126</v>
      </c>
      <c r="AU166" s="198" t="s">
        <v>107</v>
      </c>
      <c r="AY166" s="18" t="s">
        <v>124</v>
      </c>
      <c r="BE166" s="199">
        <f>IF(N166="základná",J166,0)</f>
        <v>0</v>
      </c>
      <c r="BF166" s="199">
        <f>IF(N166="znížená",J166,0)</f>
        <v>203.06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8" t="s">
        <v>107</v>
      </c>
      <c r="BK166" s="199">
        <f>ROUND(I166*H166,2)</f>
        <v>203.06</v>
      </c>
      <c r="BL166" s="18" t="s">
        <v>130</v>
      </c>
      <c r="BM166" s="198" t="s">
        <v>334</v>
      </c>
    </row>
    <row r="167" s="13" customFormat="1">
      <c r="A167" s="13"/>
      <c r="B167" s="200"/>
      <c r="C167" s="13"/>
      <c r="D167" s="201" t="s">
        <v>135</v>
      </c>
      <c r="E167" s="202" t="s">
        <v>1</v>
      </c>
      <c r="F167" s="203" t="s">
        <v>335</v>
      </c>
      <c r="G167" s="13"/>
      <c r="H167" s="204">
        <v>3.8399999999999999</v>
      </c>
      <c r="I167" s="13"/>
      <c r="J167" s="13"/>
      <c r="K167" s="13"/>
      <c r="L167" s="200"/>
      <c r="M167" s="205"/>
      <c r="N167" s="206"/>
      <c r="O167" s="206"/>
      <c r="P167" s="206"/>
      <c r="Q167" s="206"/>
      <c r="R167" s="206"/>
      <c r="S167" s="206"/>
      <c r="T167" s="20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2" t="s">
        <v>135</v>
      </c>
      <c r="AU167" s="202" t="s">
        <v>107</v>
      </c>
      <c r="AV167" s="13" t="s">
        <v>107</v>
      </c>
      <c r="AW167" s="13" t="s">
        <v>29</v>
      </c>
      <c r="AX167" s="13" t="s">
        <v>72</v>
      </c>
      <c r="AY167" s="202" t="s">
        <v>124</v>
      </c>
    </row>
    <row r="168" s="15" customFormat="1">
      <c r="A168" s="15"/>
      <c r="B168" s="228"/>
      <c r="C168" s="15"/>
      <c r="D168" s="201" t="s">
        <v>135</v>
      </c>
      <c r="E168" s="229" t="s">
        <v>1</v>
      </c>
      <c r="F168" s="230" t="s">
        <v>314</v>
      </c>
      <c r="G168" s="15"/>
      <c r="H168" s="231">
        <v>3.8399999999999999</v>
      </c>
      <c r="I168" s="15"/>
      <c r="J168" s="15"/>
      <c r="K168" s="15"/>
      <c r="L168" s="228"/>
      <c r="M168" s="232"/>
      <c r="N168" s="233"/>
      <c r="O168" s="233"/>
      <c r="P168" s="233"/>
      <c r="Q168" s="233"/>
      <c r="R168" s="233"/>
      <c r="S168" s="233"/>
      <c r="T168" s="23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29" t="s">
        <v>135</v>
      </c>
      <c r="AU168" s="229" t="s">
        <v>107</v>
      </c>
      <c r="AV168" s="15" t="s">
        <v>130</v>
      </c>
      <c r="AW168" s="15" t="s">
        <v>29</v>
      </c>
      <c r="AX168" s="15" t="s">
        <v>80</v>
      </c>
      <c r="AY168" s="229" t="s">
        <v>124</v>
      </c>
    </row>
    <row r="169" s="12" customFormat="1" ht="22.8" customHeight="1">
      <c r="A169" s="12"/>
      <c r="B169" s="175"/>
      <c r="C169" s="12"/>
      <c r="D169" s="176" t="s">
        <v>71</v>
      </c>
      <c r="E169" s="185" t="s">
        <v>137</v>
      </c>
      <c r="F169" s="185" t="s">
        <v>336</v>
      </c>
      <c r="G169" s="12"/>
      <c r="H169" s="12"/>
      <c r="I169" s="12"/>
      <c r="J169" s="186">
        <f>BK169</f>
        <v>30944.32</v>
      </c>
      <c r="K169" s="12"/>
      <c r="L169" s="175"/>
      <c r="M169" s="179"/>
      <c r="N169" s="180"/>
      <c r="O169" s="180"/>
      <c r="P169" s="181">
        <f>SUM(P170:P177)</f>
        <v>640.55994250000003</v>
      </c>
      <c r="Q169" s="180"/>
      <c r="R169" s="181">
        <f>SUM(R170:R177)</f>
        <v>169.72829754999998</v>
      </c>
      <c r="S169" s="180"/>
      <c r="T169" s="182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6" t="s">
        <v>80</v>
      </c>
      <c r="AT169" s="183" t="s">
        <v>71</v>
      </c>
      <c r="AU169" s="183" t="s">
        <v>80</v>
      </c>
      <c r="AY169" s="176" t="s">
        <v>124</v>
      </c>
      <c r="BK169" s="184">
        <f>SUM(BK170:BK177)</f>
        <v>30944.32</v>
      </c>
    </row>
    <row r="170" s="2" customFormat="1" ht="16.5" customHeight="1">
      <c r="A170" s="31"/>
      <c r="B170" s="153"/>
      <c r="C170" s="187" t="s">
        <v>206</v>
      </c>
      <c r="D170" s="187" t="s">
        <v>126</v>
      </c>
      <c r="E170" s="188" t="s">
        <v>337</v>
      </c>
      <c r="F170" s="189" t="s">
        <v>338</v>
      </c>
      <c r="G170" s="190" t="s">
        <v>129</v>
      </c>
      <c r="H170" s="191">
        <v>67.849999999999994</v>
      </c>
      <c r="I170" s="192">
        <v>129.94</v>
      </c>
      <c r="J170" s="192">
        <f>ROUND(I170*H170,2)</f>
        <v>8816.4300000000003</v>
      </c>
      <c r="K170" s="193"/>
      <c r="L170" s="32"/>
      <c r="M170" s="194" t="s">
        <v>1</v>
      </c>
      <c r="N170" s="195" t="s">
        <v>38</v>
      </c>
      <c r="O170" s="196">
        <v>0.64554999999999996</v>
      </c>
      <c r="P170" s="196">
        <f>O170*H170</f>
        <v>43.800567499999993</v>
      </c>
      <c r="Q170" s="196">
        <v>2.415718</v>
      </c>
      <c r="R170" s="196">
        <f>Q170*H170</f>
        <v>163.90646629999998</v>
      </c>
      <c r="S170" s="196">
        <v>0</v>
      </c>
      <c r="T170" s="19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8" t="s">
        <v>130</v>
      </c>
      <c r="AT170" s="198" t="s">
        <v>126</v>
      </c>
      <c r="AU170" s="198" t="s">
        <v>107</v>
      </c>
      <c r="AY170" s="18" t="s">
        <v>124</v>
      </c>
      <c r="BE170" s="199">
        <f>IF(N170="základná",J170,0)</f>
        <v>0</v>
      </c>
      <c r="BF170" s="199">
        <f>IF(N170="znížená",J170,0)</f>
        <v>8816.4300000000003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8" t="s">
        <v>107</v>
      </c>
      <c r="BK170" s="199">
        <f>ROUND(I170*H170,2)</f>
        <v>8816.4300000000003</v>
      </c>
      <c r="BL170" s="18" t="s">
        <v>130</v>
      </c>
      <c r="BM170" s="198" t="s">
        <v>339</v>
      </c>
    </row>
    <row r="171" s="2" customFormat="1" ht="24.15" customHeight="1">
      <c r="A171" s="31"/>
      <c r="B171" s="153"/>
      <c r="C171" s="187" t="s">
        <v>211</v>
      </c>
      <c r="D171" s="187" t="s">
        <v>126</v>
      </c>
      <c r="E171" s="188" t="s">
        <v>340</v>
      </c>
      <c r="F171" s="189" t="s">
        <v>341</v>
      </c>
      <c r="G171" s="190" t="s">
        <v>183</v>
      </c>
      <c r="H171" s="191">
        <v>245.625</v>
      </c>
      <c r="I171" s="192">
        <v>30.16</v>
      </c>
      <c r="J171" s="192">
        <f>ROUND(I171*H171,2)</f>
        <v>7408.0500000000002</v>
      </c>
      <c r="K171" s="193"/>
      <c r="L171" s="32"/>
      <c r="M171" s="194" t="s">
        <v>1</v>
      </c>
      <c r="N171" s="195" t="s">
        <v>38</v>
      </c>
      <c r="O171" s="196">
        <v>0.875</v>
      </c>
      <c r="P171" s="196">
        <f>O171*H171</f>
        <v>214.921875</v>
      </c>
      <c r="Q171" s="196">
        <v>0.0030899999999999999</v>
      </c>
      <c r="R171" s="196">
        <f>Q171*H171</f>
        <v>0.75898124999999994</v>
      </c>
      <c r="S171" s="196">
        <v>0</v>
      </c>
      <c r="T171" s="19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8" t="s">
        <v>130</v>
      </c>
      <c r="AT171" s="198" t="s">
        <v>126</v>
      </c>
      <c r="AU171" s="198" t="s">
        <v>107</v>
      </c>
      <c r="AY171" s="18" t="s">
        <v>124</v>
      </c>
      <c r="BE171" s="199">
        <f>IF(N171="základná",J171,0)</f>
        <v>0</v>
      </c>
      <c r="BF171" s="199">
        <f>IF(N171="znížená",J171,0)</f>
        <v>7408.0500000000002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8" t="s">
        <v>107</v>
      </c>
      <c r="BK171" s="199">
        <f>ROUND(I171*H171,2)</f>
        <v>7408.0500000000002</v>
      </c>
      <c r="BL171" s="18" t="s">
        <v>130</v>
      </c>
      <c r="BM171" s="198" t="s">
        <v>342</v>
      </c>
    </row>
    <row r="172" s="13" customFormat="1">
      <c r="A172" s="13"/>
      <c r="B172" s="200"/>
      <c r="C172" s="13"/>
      <c r="D172" s="201" t="s">
        <v>135</v>
      </c>
      <c r="E172" s="202" t="s">
        <v>1</v>
      </c>
      <c r="F172" s="203" t="s">
        <v>343</v>
      </c>
      <c r="G172" s="13"/>
      <c r="H172" s="204">
        <v>245.625</v>
      </c>
      <c r="I172" s="13"/>
      <c r="J172" s="13"/>
      <c r="K172" s="13"/>
      <c r="L172" s="200"/>
      <c r="M172" s="205"/>
      <c r="N172" s="206"/>
      <c r="O172" s="206"/>
      <c r="P172" s="206"/>
      <c r="Q172" s="206"/>
      <c r="R172" s="206"/>
      <c r="S172" s="206"/>
      <c r="T172" s="20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2" t="s">
        <v>135</v>
      </c>
      <c r="AU172" s="202" t="s">
        <v>107</v>
      </c>
      <c r="AV172" s="13" t="s">
        <v>107</v>
      </c>
      <c r="AW172" s="13" t="s">
        <v>29</v>
      </c>
      <c r="AX172" s="13" t="s">
        <v>72</v>
      </c>
      <c r="AY172" s="202" t="s">
        <v>124</v>
      </c>
    </row>
    <row r="173" s="15" customFormat="1">
      <c r="A173" s="15"/>
      <c r="B173" s="228"/>
      <c r="C173" s="15"/>
      <c r="D173" s="201" t="s">
        <v>135</v>
      </c>
      <c r="E173" s="229" t="s">
        <v>1</v>
      </c>
      <c r="F173" s="230" t="s">
        <v>314</v>
      </c>
      <c r="G173" s="15"/>
      <c r="H173" s="231">
        <v>245.625</v>
      </c>
      <c r="I173" s="15"/>
      <c r="J173" s="15"/>
      <c r="K173" s="15"/>
      <c r="L173" s="228"/>
      <c r="M173" s="232"/>
      <c r="N173" s="233"/>
      <c r="O173" s="233"/>
      <c r="P173" s="233"/>
      <c r="Q173" s="233"/>
      <c r="R173" s="233"/>
      <c r="S173" s="233"/>
      <c r="T173" s="23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29" t="s">
        <v>135</v>
      </c>
      <c r="AU173" s="229" t="s">
        <v>107</v>
      </c>
      <c r="AV173" s="15" t="s">
        <v>130</v>
      </c>
      <c r="AW173" s="15" t="s">
        <v>29</v>
      </c>
      <c r="AX173" s="15" t="s">
        <v>80</v>
      </c>
      <c r="AY173" s="229" t="s">
        <v>124</v>
      </c>
    </row>
    <row r="174" s="2" customFormat="1" ht="24.15" customHeight="1">
      <c r="A174" s="31"/>
      <c r="B174" s="153"/>
      <c r="C174" s="187" t="s">
        <v>216</v>
      </c>
      <c r="D174" s="187" t="s">
        <v>126</v>
      </c>
      <c r="E174" s="188" t="s">
        <v>344</v>
      </c>
      <c r="F174" s="189" t="s">
        <v>345</v>
      </c>
      <c r="G174" s="190" t="s">
        <v>183</v>
      </c>
      <c r="H174" s="191">
        <v>245.625</v>
      </c>
      <c r="I174" s="192">
        <v>14.060000000000001</v>
      </c>
      <c r="J174" s="192">
        <f>ROUND(I174*H174,2)</f>
        <v>3453.4899999999998</v>
      </c>
      <c r="K174" s="193"/>
      <c r="L174" s="32"/>
      <c r="M174" s="194" t="s">
        <v>1</v>
      </c>
      <c r="N174" s="195" t="s">
        <v>38</v>
      </c>
      <c r="O174" s="196">
        <v>0.46800000000000003</v>
      </c>
      <c r="P174" s="196">
        <f>O174*H174</f>
        <v>114.9525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8" t="s">
        <v>130</v>
      </c>
      <c r="AT174" s="198" t="s">
        <v>126</v>
      </c>
      <c r="AU174" s="198" t="s">
        <v>107</v>
      </c>
      <c r="AY174" s="18" t="s">
        <v>124</v>
      </c>
      <c r="BE174" s="199">
        <f>IF(N174="základná",J174,0)</f>
        <v>0</v>
      </c>
      <c r="BF174" s="199">
        <f>IF(N174="znížená",J174,0)</f>
        <v>3453.4899999999998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8" t="s">
        <v>107</v>
      </c>
      <c r="BK174" s="199">
        <f>ROUND(I174*H174,2)</f>
        <v>3453.4899999999998</v>
      </c>
      <c r="BL174" s="18" t="s">
        <v>130</v>
      </c>
      <c r="BM174" s="198" t="s">
        <v>346</v>
      </c>
    </row>
    <row r="175" s="2" customFormat="1" ht="24.15" customHeight="1">
      <c r="A175" s="31"/>
      <c r="B175" s="153"/>
      <c r="C175" s="187" t="s">
        <v>7</v>
      </c>
      <c r="D175" s="187" t="s">
        <v>126</v>
      </c>
      <c r="E175" s="188" t="s">
        <v>347</v>
      </c>
      <c r="F175" s="189" t="s">
        <v>348</v>
      </c>
      <c r="G175" s="190" t="s">
        <v>177</v>
      </c>
      <c r="H175" s="191">
        <v>5</v>
      </c>
      <c r="I175" s="192">
        <v>2253.27</v>
      </c>
      <c r="J175" s="192">
        <f>ROUND(I175*H175,2)</f>
        <v>11266.35</v>
      </c>
      <c r="K175" s="193"/>
      <c r="L175" s="32"/>
      <c r="M175" s="194" t="s">
        <v>1</v>
      </c>
      <c r="N175" s="195" t="s">
        <v>38</v>
      </c>
      <c r="O175" s="196">
        <v>53.377000000000002</v>
      </c>
      <c r="P175" s="196">
        <f>O175*H175</f>
        <v>266.88499999999999</v>
      </c>
      <c r="Q175" s="196">
        <v>1.01257</v>
      </c>
      <c r="R175" s="196">
        <f>Q175*H175</f>
        <v>5.0628500000000001</v>
      </c>
      <c r="S175" s="196">
        <v>0</v>
      </c>
      <c r="T175" s="19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8" t="s">
        <v>130</v>
      </c>
      <c r="AT175" s="198" t="s">
        <v>126</v>
      </c>
      <c r="AU175" s="198" t="s">
        <v>107</v>
      </c>
      <c r="AY175" s="18" t="s">
        <v>124</v>
      </c>
      <c r="BE175" s="199">
        <f>IF(N175="základná",J175,0)</f>
        <v>0</v>
      </c>
      <c r="BF175" s="199">
        <f>IF(N175="znížená",J175,0)</f>
        <v>11266.35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8" t="s">
        <v>107</v>
      </c>
      <c r="BK175" s="199">
        <f>ROUND(I175*H175,2)</f>
        <v>11266.35</v>
      </c>
      <c r="BL175" s="18" t="s">
        <v>130</v>
      </c>
      <c r="BM175" s="198" t="s">
        <v>349</v>
      </c>
    </row>
    <row r="176" s="13" customFormat="1">
      <c r="A176" s="13"/>
      <c r="B176" s="200"/>
      <c r="C176" s="13"/>
      <c r="D176" s="201" t="s">
        <v>135</v>
      </c>
      <c r="E176" s="202" t="s">
        <v>1</v>
      </c>
      <c r="F176" s="203" t="s">
        <v>145</v>
      </c>
      <c r="G176" s="13"/>
      <c r="H176" s="204">
        <v>5</v>
      </c>
      <c r="I176" s="13"/>
      <c r="J176" s="13"/>
      <c r="K176" s="13"/>
      <c r="L176" s="200"/>
      <c r="M176" s="205"/>
      <c r="N176" s="206"/>
      <c r="O176" s="206"/>
      <c r="P176" s="206"/>
      <c r="Q176" s="206"/>
      <c r="R176" s="206"/>
      <c r="S176" s="206"/>
      <c r="T176" s="20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2" t="s">
        <v>135</v>
      </c>
      <c r="AU176" s="202" t="s">
        <v>107</v>
      </c>
      <c r="AV176" s="13" t="s">
        <v>107</v>
      </c>
      <c r="AW176" s="13" t="s">
        <v>29</v>
      </c>
      <c r="AX176" s="13" t="s">
        <v>72</v>
      </c>
      <c r="AY176" s="202" t="s">
        <v>124</v>
      </c>
    </row>
    <row r="177" s="15" customFormat="1">
      <c r="A177" s="15"/>
      <c r="B177" s="228"/>
      <c r="C177" s="15"/>
      <c r="D177" s="201" t="s">
        <v>135</v>
      </c>
      <c r="E177" s="229" t="s">
        <v>1</v>
      </c>
      <c r="F177" s="230" t="s">
        <v>314</v>
      </c>
      <c r="G177" s="15"/>
      <c r="H177" s="231">
        <v>5</v>
      </c>
      <c r="I177" s="15"/>
      <c r="J177" s="15"/>
      <c r="K177" s="15"/>
      <c r="L177" s="228"/>
      <c r="M177" s="232"/>
      <c r="N177" s="233"/>
      <c r="O177" s="233"/>
      <c r="P177" s="233"/>
      <c r="Q177" s="233"/>
      <c r="R177" s="233"/>
      <c r="S177" s="233"/>
      <c r="T177" s="23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9" t="s">
        <v>135</v>
      </c>
      <c r="AU177" s="229" t="s">
        <v>107</v>
      </c>
      <c r="AV177" s="15" t="s">
        <v>130</v>
      </c>
      <c r="AW177" s="15" t="s">
        <v>29</v>
      </c>
      <c r="AX177" s="15" t="s">
        <v>80</v>
      </c>
      <c r="AY177" s="229" t="s">
        <v>124</v>
      </c>
    </row>
    <row r="178" s="12" customFormat="1" ht="22.8" customHeight="1">
      <c r="A178" s="12"/>
      <c r="B178" s="175"/>
      <c r="C178" s="12"/>
      <c r="D178" s="176" t="s">
        <v>71</v>
      </c>
      <c r="E178" s="185" t="s">
        <v>130</v>
      </c>
      <c r="F178" s="185" t="s">
        <v>186</v>
      </c>
      <c r="G178" s="12"/>
      <c r="H178" s="12"/>
      <c r="I178" s="12"/>
      <c r="J178" s="186">
        <f>BK178</f>
        <v>451.69999999999999</v>
      </c>
      <c r="K178" s="12"/>
      <c r="L178" s="175"/>
      <c r="M178" s="179"/>
      <c r="N178" s="180"/>
      <c r="O178" s="180"/>
      <c r="P178" s="181">
        <f>SUM(P179:P184)</f>
        <v>12.483708</v>
      </c>
      <c r="Q178" s="180"/>
      <c r="R178" s="181">
        <f>SUM(R179:R184)</f>
        <v>8.9010194399999989</v>
      </c>
      <c r="S178" s="180"/>
      <c r="T178" s="182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6" t="s">
        <v>80</v>
      </c>
      <c r="AT178" s="183" t="s">
        <v>71</v>
      </c>
      <c r="AU178" s="183" t="s">
        <v>80</v>
      </c>
      <c r="AY178" s="176" t="s">
        <v>124</v>
      </c>
      <c r="BK178" s="184">
        <f>SUM(BK179:BK184)</f>
        <v>451.69999999999999</v>
      </c>
    </row>
    <row r="179" s="2" customFormat="1" ht="33" customHeight="1">
      <c r="A179" s="31"/>
      <c r="B179" s="153"/>
      <c r="C179" s="187" t="s">
        <v>223</v>
      </c>
      <c r="D179" s="187" t="s">
        <v>126</v>
      </c>
      <c r="E179" s="188" t="s">
        <v>188</v>
      </c>
      <c r="F179" s="189" t="s">
        <v>189</v>
      </c>
      <c r="G179" s="190" t="s">
        <v>129</v>
      </c>
      <c r="H179" s="191">
        <v>4.6980000000000004</v>
      </c>
      <c r="I179" s="192">
        <v>52.549999999999997</v>
      </c>
      <c r="J179" s="192">
        <f>ROUND(I179*H179,2)</f>
        <v>246.88</v>
      </c>
      <c r="K179" s="193"/>
      <c r="L179" s="32"/>
      <c r="M179" s="194" t="s">
        <v>1</v>
      </c>
      <c r="N179" s="195" t="s">
        <v>38</v>
      </c>
      <c r="O179" s="196">
        <v>1.246</v>
      </c>
      <c r="P179" s="196">
        <f>O179*H179</f>
        <v>5.8537080000000001</v>
      </c>
      <c r="Q179" s="196">
        <v>1.8907799999999999</v>
      </c>
      <c r="R179" s="196">
        <f>Q179*H179</f>
        <v>8.8828844399999998</v>
      </c>
      <c r="S179" s="196">
        <v>0</v>
      </c>
      <c r="T179" s="19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8" t="s">
        <v>130</v>
      </c>
      <c r="AT179" s="198" t="s">
        <v>126</v>
      </c>
      <c r="AU179" s="198" t="s">
        <v>107</v>
      </c>
      <c r="AY179" s="18" t="s">
        <v>124</v>
      </c>
      <c r="BE179" s="199">
        <f>IF(N179="základná",J179,0)</f>
        <v>0</v>
      </c>
      <c r="BF179" s="199">
        <f>IF(N179="znížená",J179,0)</f>
        <v>246.88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8" t="s">
        <v>107</v>
      </c>
      <c r="BK179" s="199">
        <f>ROUND(I179*H179,2)</f>
        <v>246.88</v>
      </c>
      <c r="BL179" s="18" t="s">
        <v>130</v>
      </c>
      <c r="BM179" s="198" t="s">
        <v>350</v>
      </c>
    </row>
    <row r="180" s="13" customFormat="1">
      <c r="A180" s="13"/>
      <c r="B180" s="200"/>
      <c r="C180" s="13"/>
      <c r="D180" s="201" t="s">
        <v>135</v>
      </c>
      <c r="E180" s="202" t="s">
        <v>1</v>
      </c>
      <c r="F180" s="203" t="s">
        <v>351</v>
      </c>
      <c r="G180" s="13"/>
      <c r="H180" s="204">
        <v>4.6980000000000004</v>
      </c>
      <c r="I180" s="13"/>
      <c r="J180" s="13"/>
      <c r="K180" s="13"/>
      <c r="L180" s="200"/>
      <c r="M180" s="205"/>
      <c r="N180" s="206"/>
      <c r="O180" s="206"/>
      <c r="P180" s="206"/>
      <c r="Q180" s="206"/>
      <c r="R180" s="206"/>
      <c r="S180" s="206"/>
      <c r="T180" s="20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2" t="s">
        <v>135</v>
      </c>
      <c r="AU180" s="202" t="s">
        <v>107</v>
      </c>
      <c r="AV180" s="13" t="s">
        <v>107</v>
      </c>
      <c r="AW180" s="13" t="s">
        <v>29</v>
      </c>
      <c r="AX180" s="13" t="s">
        <v>80</v>
      </c>
      <c r="AY180" s="202" t="s">
        <v>124</v>
      </c>
    </row>
    <row r="181" s="2" customFormat="1" ht="33" customHeight="1">
      <c r="A181" s="31"/>
      <c r="B181" s="153"/>
      <c r="C181" s="187" t="s">
        <v>227</v>
      </c>
      <c r="D181" s="187" t="s">
        <v>126</v>
      </c>
      <c r="E181" s="188" t="s">
        <v>352</v>
      </c>
      <c r="F181" s="189" t="s">
        <v>353</v>
      </c>
      <c r="G181" s="190" t="s">
        <v>230</v>
      </c>
      <c r="H181" s="191">
        <v>13</v>
      </c>
      <c r="I181" s="192">
        <v>14.630000000000001</v>
      </c>
      <c r="J181" s="192">
        <f>ROUND(I181*H181,2)</f>
        <v>190.19</v>
      </c>
      <c r="K181" s="193"/>
      <c r="L181" s="32"/>
      <c r="M181" s="194" t="s">
        <v>1</v>
      </c>
      <c r="N181" s="195" t="s">
        <v>38</v>
      </c>
      <c r="O181" s="196">
        <v>0.51000000000000001</v>
      </c>
      <c r="P181" s="196">
        <f>O181*H181</f>
        <v>6.6299999999999999</v>
      </c>
      <c r="Q181" s="196">
        <v>0.0012099999999999999</v>
      </c>
      <c r="R181" s="196">
        <f>Q181*H181</f>
        <v>0.015729999999999997</v>
      </c>
      <c r="S181" s="196">
        <v>0</v>
      </c>
      <c r="T181" s="19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8" t="s">
        <v>130</v>
      </c>
      <c r="AT181" s="198" t="s">
        <v>126</v>
      </c>
      <c r="AU181" s="198" t="s">
        <v>107</v>
      </c>
      <c r="AY181" s="18" t="s">
        <v>124</v>
      </c>
      <c r="BE181" s="199">
        <f>IF(N181="základná",J181,0)</f>
        <v>0</v>
      </c>
      <c r="BF181" s="199">
        <f>IF(N181="znížená",J181,0)</f>
        <v>190.19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8" t="s">
        <v>107</v>
      </c>
      <c r="BK181" s="199">
        <f>ROUND(I181*H181,2)</f>
        <v>190.19</v>
      </c>
      <c r="BL181" s="18" t="s">
        <v>130</v>
      </c>
      <c r="BM181" s="198" t="s">
        <v>354</v>
      </c>
    </row>
    <row r="182" s="13" customFormat="1">
      <c r="A182" s="13"/>
      <c r="B182" s="200"/>
      <c r="C182" s="13"/>
      <c r="D182" s="201" t="s">
        <v>135</v>
      </c>
      <c r="E182" s="202" t="s">
        <v>1</v>
      </c>
      <c r="F182" s="203" t="s">
        <v>355</v>
      </c>
      <c r="G182" s="13"/>
      <c r="H182" s="204">
        <v>13</v>
      </c>
      <c r="I182" s="13"/>
      <c r="J182" s="13"/>
      <c r="K182" s="13"/>
      <c r="L182" s="200"/>
      <c r="M182" s="205"/>
      <c r="N182" s="206"/>
      <c r="O182" s="206"/>
      <c r="P182" s="206"/>
      <c r="Q182" s="206"/>
      <c r="R182" s="206"/>
      <c r="S182" s="206"/>
      <c r="T182" s="20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2" t="s">
        <v>135</v>
      </c>
      <c r="AU182" s="202" t="s">
        <v>107</v>
      </c>
      <c r="AV182" s="13" t="s">
        <v>107</v>
      </c>
      <c r="AW182" s="13" t="s">
        <v>29</v>
      </c>
      <c r="AX182" s="13" t="s">
        <v>72</v>
      </c>
      <c r="AY182" s="202" t="s">
        <v>124</v>
      </c>
    </row>
    <row r="183" s="15" customFormat="1">
      <c r="A183" s="15"/>
      <c r="B183" s="228"/>
      <c r="C183" s="15"/>
      <c r="D183" s="201" t="s">
        <v>135</v>
      </c>
      <c r="E183" s="229" t="s">
        <v>1</v>
      </c>
      <c r="F183" s="230" t="s">
        <v>314</v>
      </c>
      <c r="G183" s="15"/>
      <c r="H183" s="231">
        <v>13</v>
      </c>
      <c r="I183" s="15"/>
      <c r="J183" s="15"/>
      <c r="K183" s="15"/>
      <c r="L183" s="228"/>
      <c r="M183" s="232"/>
      <c r="N183" s="233"/>
      <c r="O183" s="233"/>
      <c r="P183" s="233"/>
      <c r="Q183" s="233"/>
      <c r="R183" s="233"/>
      <c r="S183" s="233"/>
      <c r="T183" s="23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29" t="s">
        <v>135</v>
      </c>
      <c r="AU183" s="229" t="s">
        <v>107</v>
      </c>
      <c r="AV183" s="15" t="s">
        <v>130</v>
      </c>
      <c r="AW183" s="15" t="s">
        <v>29</v>
      </c>
      <c r="AX183" s="15" t="s">
        <v>80</v>
      </c>
      <c r="AY183" s="229" t="s">
        <v>124</v>
      </c>
    </row>
    <row r="184" s="2" customFormat="1" ht="16.5" customHeight="1">
      <c r="A184" s="31"/>
      <c r="B184" s="153"/>
      <c r="C184" s="214" t="s">
        <v>232</v>
      </c>
      <c r="D184" s="214" t="s">
        <v>174</v>
      </c>
      <c r="E184" s="215" t="s">
        <v>356</v>
      </c>
      <c r="F184" s="216" t="s">
        <v>357</v>
      </c>
      <c r="G184" s="217" t="s">
        <v>214</v>
      </c>
      <c r="H184" s="218">
        <v>6.5</v>
      </c>
      <c r="I184" s="219">
        <v>2.25</v>
      </c>
      <c r="J184" s="219">
        <f>ROUND(I184*H184,2)</f>
        <v>14.630000000000001</v>
      </c>
      <c r="K184" s="220"/>
      <c r="L184" s="221"/>
      <c r="M184" s="222" t="s">
        <v>1</v>
      </c>
      <c r="N184" s="223" t="s">
        <v>38</v>
      </c>
      <c r="O184" s="196">
        <v>0</v>
      </c>
      <c r="P184" s="196">
        <f>O184*H184</f>
        <v>0</v>
      </c>
      <c r="Q184" s="196">
        <v>0.00036999999999999999</v>
      </c>
      <c r="R184" s="196">
        <f>Q184*H184</f>
        <v>0.002405</v>
      </c>
      <c r="S184" s="196">
        <v>0</v>
      </c>
      <c r="T184" s="19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8" t="s">
        <v>160</v>
      </c>
      <c r="AT184" s="198" t="s">
        <v>174</v>
      </c>
      <c r="AU184" s="198" t="s">
        <v>107</v>
      </c>
      <c r="AY184" s="18" t="s">
        <v>124</v>
      </c>
      <c r="BE184" s="199">
        <f>IF(N184="základná",J184,0)</f>
        <v>0</v>
      </c>
      <c r="BF184" s="199">
        <f>IF(N184="znížená",J184,0)</f>
        <v>14.630000000000001</v>
      </c>
      <c r="BG184" s="199">
        <f>IF(N184="zákl. prenesená",J184,0)</f>
        <v>0</v>
      </c>
      <c r="BH184" s="199">
        <f>IF(N184="zníž. prenesená",J184,0)</f>
        <v>0</v>
      </c>
      <c r="BI184" s="199">
        <f>IF(N184="nulová",J184,0)</f>
        <v>0</v>
      </c>
      <c r="BJ184" s="18" t="s">
        <v>107</v>
      </c>
      <c r="BK184" s="199">
        <f>ROUND(I184*H184,2)</f>
        <v>14.630000000000001</v>
      </c>
      <c r="BL184" s="18" t="s">
        <v>130</v>
      </c>
      <c r="BM184" s="198" t="s">
        <v>358</v>
      </c>
    </row>
    <row r="185" s="12" customFormat="1" ht="22.8" customHeight="1">
      <c r="A185" s="12"/>
      <c r="B185" s="175"/>
      <c r="C185" s="12"/>
      <c r="D185" s="176" t="s">
        <v>71</v>
      </c>
      <c r="E185" s="185" t="s">
        <v>145</v>
      </c>
      <c r="F185" s="185" t="s">
        <v>192</v>
      </c>
      <c r="G185" s="12"/>
      <c r="H185" s="12"/>
      <c r="I185" s="12"/>
      <c r="J185" s="186">
        <f>BK185</f>
        <v>14961.1</v>
      </c>
      <c r="K185" s="12"/>
      <c r="L185" s="175"/>
      <c r="M185" s="179"/>
      <c r="N185" s="180"/>
      <c r="O185" s="180"/>
      <c r="P185" s="181">
        <f>SUM(P186:P190)</f>
        <v>230.43619859999996</v>
      </c>
      <c r="Q185" s="180"/>
      <c r="R185" s="181">
        <f>SUM(R186:R190)</f>
        <v>233.86984789999997</v>
      </c>
      <c r="S185" s="180"/>
      <c r="T185" s="182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6" t="s">
        <v>80</v>
      </c>
      <c r="AT185" s="183" t="s">
        <v>71</v>
      </c>
      <c r="AU185" s="183" t="s">
        <v>80</v>
      </c>
      <c r="AY185" s="176" t="s">
        <v>124</v>
      </c>
      <c r="BK185" s="184">
        <f>SUM(BK186:BK190)</f>
        <v>14961.1</v>
      </c>
    </row>
    <row r="186" s="2" customFormat="1" ht="33" customHeight="1">
      <c r="A186" s="31"/>
      <c r="B186" s="153"/>
      <c r="C186" s="187" t="s">
        <v>236</v>
      </c>
      <c r="D186" s="187" t="s">
        <v>126</v>
      </c>
      <c r="E186" s="188" t="s">
        <v>194</v>
      </c>
      <c r="F186" s="189" t="s">
        <v>195</v>
      </c>
      <c r="G186" s="190" t="s">
        <v>183</v>
      </c>
      <c r="H186" s="191">
        <v>371.08999999999998</v>
      </c>
      <c r="I186" s="192">
        <v>7.8200000000000003</v>
      </c>
      <c r="J186" s="192">
        <f>ROUND(I186*H186,2)</f>
        <v>2901.9200000000001</v>
      </c>
      <c r="K186" s="193"/>
      <c r="L186" s="32"/>
      <c r="M186" s="194" t="s">
        <v>1</v>
      </c>
      <c r="N186" s="195" t="s">
        <v>38</v>
      </c>
      <c r="O186" s="196">
        <v>0.018120000000000001</v>
      </c>
      <c r="P186" s="196">
        <f>O186*H186</f>
        <v>6.7241507999999994</v>
      </c>
      <c r="Q186" s="196">
        <v>0.40481</v>
      </c>
      <c r="R186" s="196">
        <f>Q186*H186</f>
        <v>150.22094289999998</v>
      </c>
      <c r="S186" s="196">
        <v>0</v>
      </c>
      <c r="T186" s="19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8" t="s">
        <v>130</v>
      </c>
      <c r="AT186" s="198" t="s">
        <v>126</v>
      </c>
      <c r="AU186" s="198" t="s">
        <v>107</v>
      </c>
      <c r="AY186" s="18" t="s">
        <v>124</v>
      </c>
      <c r="BE186" s="199">
        <f>IF(N186="základná",J186,0)</f>
        <v>0</v>
      </c>
      <c r="BF186" s="199">
        <f>IF(N186="znížená",J186,0)</f>
        <v>2901.9200000000001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8" t="s">
        <v>107</v>
      </c>
      <c r="BK186" s="199">
        <f>ROUND(I186*H186,2)</f>
        <v>2901.9200000000001</v>
      </c>
      <c r="BL186" s="18" t="s">
        <v>130</v>
      </c>
      <c r="BM186" s="198" t="s">
        <v>359</v>
      </c>
    </row>
    <row r="187" s="2" customFormat="1" ht="37.8" customHeight="1">
      <c r="A187" s="31"/>
      <c r="B187" s="153"/>
      <c r="C187" s="187" t="s">
        <v>240</v>
      </c>
      <c r="D187" s="187" t="s">
        <v>126</v>
      </c>
      <c r="E187" s="188" t="s">
        <v>198</v>
      </c>
      <c r="F187" s="189" t="s">
        <v>199</v>
      </c>
      <c r="G187" s="190" t="s">
        <v>183</v>
      </c>
      <c r="H187" s="191">
        <v>371.08999999999998</v>
      </c>
      <c r="I187" s="192">
        <v>13.94</v>
      </c>
      <c r="J187" s="192">
        <f>ROUND(I187*H187,2)</f>
        <v>5172.9899999999998</v>
      </c>
      <c r="K187" s="193"/>
      <c r="L187" s="32"/>
      <c r="M187" s="194" t="s">
        <v>1</v>
      </c>
      <c r="N187" s="195" t="s">
        <v>38</v>
      </c>
      <c r="O187" s="196">
        <v>0.59541999999999995</v>
      </c>
      <c r="P187" s="196">
        <f>O187*H187</f>
        <v>220.95440779999996</v>
      </c>
      <c r="Q187" s="196">
        <v>0.092499999999999999</v>
      </c>
      <c r="R187" s="196">
        <f>Q187*H187</f>
        <v>34.325824999999995</v>
      </c>
      <c r="S187" s="196">
        <v>0</v>
      </c>
      <c r="T187" s="19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8" t="s">
        <v>130</v>
      </c>
      <c r="AT187" s="198" t="s">
        <v>126</v>
      </c>
      <c r="AU187" s="198" t="s">
        <v>107</v>
      </c>
      <c r="AY187" s="18" t="s">
        <v>124</v>
      </c>
      <c r="BE187" s="199">
        <f>IF(N187="základná",J187,0)</f>
        <v>0</v>
      </c>
      <c r="BF187" s="199">
        <f>IF(N187="znížená",J187,0)</f>
        <v>5172.9899999999998</v>
      </c>
      <c r="BG187" s="199">
        <f>IF(N187="zákl. prenesená",J187,0)</f>
        <v>0</v>
      </c>
      <c r="BH187" s="199">
        <f>IF(N187="zníž. prenesená",J187,0)</f>
        <v>0</v>
      </c>
      <c r="BI187" s="199">
        <f>IF(N187="nulová",J187,0)</f>
        <v>0</v>
      </c>
      <c r="BJ187" s="18" t="s">
        <v>107</v>
      </c>
      <c r="BK187" s="199">
        <f>ROUND(I187*H187,2)</f>
        <v>5172.9899999999998</v>
      </c>
      <c r="BL187" s="18" t="s">
        <v>130</v>
      </c>
      <c r="BM187" s="198" t="s">
        <v>360</v>
      </c>
    </row>
    <row r="188" s="2" customFormat="1" ht="16.5" customHeight="1">
      <c r="A188" s="31"/>
      <c r="B188" s="153"/>
      <c r="C188" s="214" t="s">
        <v>246</v>
      </c>
      <c r="D188" s="214" t="s">
        <v>174</v>
      </c>
      <c r="E188" s="215" t="s">
        <v>202</v>
      </c>
      <c r="F188" s="216" t="s">
        <v>203</v>
      </c>
      <c r="G188" s="217" t="s">
        <v>183</v>
      </c>
      <c r="H188" s="218">
        <v>378.512</v>
      </c>
      <c r="I188" s="219">
        <v>17.710000000000001</v>
      </c>
      <c r="J188" s="219">
        <f>ROUND(I188*H188,2)</f>
        <v>6703.4499999999998</v>
      </c>
      <c r="K188" s="220"/>
      <c r="L188" s="221"/>
      <c r="M188" s="222" t="s">
        <v>1</v>
      </c>
      <c r="N188" s="223" t="s">
        <v>38</v>
      </c>
      <c r="O188" s="196">
        <v>0</v>
      </c>
      <c r="P188" s="196">
        <f>O188*H188</f>
        <v>0</v>
      </c>
      <c r="Q188" s="196">
        <v>0.13</v>
      </c>
      <c r="R188" s="196">
        <f>Q188*H188</f>
        <v>49.206560000000003</v>
      </c>
      <c r="S188" s="196">
        <v>0</v>
      </c>
      <c r="T188" s="197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8" t="s">
        <v>160</v>
      </c>
      <c r="AT188" s="198" t="s">
        <v>174</v>
      </c>
      <c r="AU188" s="198" t="s">
        <v>107</v>
      </c>
      <c r="AY188" s="18" t="s">
        <v>124</v>
      </c>
      <c r="BE188" s="199">
        <f>IF(N188="základná",J188,0)</f>
        <v>0</v>
      </c>
      <c r="BF188" s="199">
        <f>IF(N188="znížená",J188,0)</f>
        <v>6703.4499999999998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8" t="s">
        <v>107</v>
      </c>
      <c r="BK188" s="199">
        <f>ROUND(I188*H188,2)</f>
        <v>6703.4499999999998</v>
      </c>
      <c r="BL188" s="18" t="s">
        <v>130</v>
      </c>
      <c r="BM188" s="198" t="s">
        <v>361</v>
      </c>
    </row>
    <row r="189" s="13" customFormat="1">
      <c r="A189" s="13"/>
      <c r="B189" s="200"/>
      <c r="C189" s="13"/>
      <c r="D189" s="201" t="s">
        <v>135</v>
      </c>
      <c r="E189" s="13"/>
      <c r="F189" s="203" t="s">
        <v>362</v>
      </c>
      <c r="G189" s="13"/>
      <c r="H189" s="204">
        <v>378.512</v>
      </c>
      <c r="I189" s="13"/>
      <c r="J189" s="13"/>
      <c r="K189" s="13"/>
      <c r="L189" s="200"/>
      <c r="M189" s="205"/>
      <c r="N189" s="206"/>
      <c r="O189" s="206"/>
      <c r="P189" s="206"/>
      <c r="Q189" s="206"/>
      <c r="R189" s="206"/>
      <c r="S189" s="206"/>
      <c r="T189" s="20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2" t="s">
        <v>135</v>
      </c>
      <c r="AU189" s="202" t="s">
        <v>107</v>
      </c>
      <c r="AV189" s="13" t="s">
        <v>107</v>
      </c>
      <c r="AW189" s="13" t="s">
        <v>3</v>
      </c>
      <c r="AX189" s="13" t="s">
        <v>80</v>
      </c>
      <c r="AY189" s="202" t="s">
        <v>124</v>
      </c>
    </row>
    <row r="190" s="2" customFormat="1" ht="24.15" customHeight="1">
      <c r="A190" s="31"/>
      <c r="B190" s="153"/>
      <c r="C190" s="187" t="s">
        <v>250</v>
      </c>
      <c r="D190" s="187" t="s">
        <v>126</v>
      </c>
      <c r="E190" s="188" t="s">
        <v>207</v>
      </c>
      <c r="F190" s="189" t="s">
        <v>208</v>
      </c>
      <c r="G190" s="190" t="s">
        <v>183</v>
      </c>
      <c r="H190" s="191">
        <v>9.7100000000000009</v>
      </c>
      <c r="I190" s="192">
        <v>18.82</v>
      </c>
      <c r="J190" s="192">
        <f>ROUND(I190*H190,2)</f>
        <v>182.74000000000001</v>
      </c>
      <c r="K190" s="193"/>
      <c r="L190" s="32"/>
      <c r="M190" s="194" t="s">
        <v>1</v>
      </c>
      <c r="N190" s="195" t="s">
        <v>38</v>
      </c>
      <c r="O190" s="196">
        <v>0.28399999999999997</v>
      </c>
      <c r="P190" s="196">
        <f>O190*H190</f>
        <v>2.7576399999999999</v>
      </c>
      <c r="Q190" s="196">
        <v>0.012</v>
      </c>
      <c r="R190" s="196">
        <f>Q190*H190</f>
        <v>0.11652000000000001</v>
      </c>
      <c r="S190" s="196">
        <v>0</v>
      </c>
      <c r="T190" s="19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8" t="s">
        <v>130</v>
      </c>
      <c r="AT190" s="198" t="s">
        <v>126</v>
      </c>
      <c r="AU190" s="198" t="s">
        <v>107</v>
      </c>
      <c r="AY190" s="18" t="s">
        <v>124</v>
      </c>
      <c r="BE190" s="199">
        <f>IF(N190="základná",J190,0)</f>
        <v>0</v>
      </c>
      <c r="BF190" s="199">
        <f>IF(N190="znížená",J190,0)</f>
        <v>182.74000000000001</v>
      </c>
      <c r="BG190" s="199">
        <f>IF(N190="zákl. prenesená",J190,0)</f>
        <v>0</v>
      </c>
      <c r="BH190" s="199">
        <f>IF(N190="zníž. prenesená",J190,0)</f>
        <v>0</v>
      </c>
      <c r="BI190" s="199">
        <f>IF(N190="nulová",J190,0)</f>
        <v>0</v>
      </c>
      <c r="BJ190" s="18" t="s">
        <v>107</v>
      </c>
      <c r="BK190" s="199">
        <f>ROUND(I190*H190,2)</f>
        <v>182.74000000000001</v>
      </c>
      <c r="BL190" s="18" t="s">
        <v>130</v>
      </c>
      <c r="BM190" s="198" t="s">
        <v>363</v>
      </c>
    </row>
    <row r="191" s="12" customFormat="1" ht="22.8" customHeight="1">
      <c r="A191" s="12"/>
      <c r="B191" s="175"/>
      <c r="C191" s="12"/>
      <c r="D191" s="176" t="s">
        <v>71</v>
      </c>
      <c r="E191" s="185" t="s">
        <v>160</v>
      </c>
      <c r="F191" s="185" t="s">
        <v>210</v>
      </c>
      <c r="G191" s="12"/>
      <c r="H191" s="12"/>
      <c r="I191" s="12"/>
      <c r="J191" s="186">
        <f>BK191</f>
        <v>20353.91</v>
      </c>
      <c r="K191" s="12"/>
      <c r="L191" s="175"/>
      <c r="M191" s="179"/>
      <c r="N191" s="180"/>
      <c r="O191" s="180"/>
      <c r="P191" s="181">
        <f>SUM(P192:P202)</f>
        <v>30.617239999999999</v>
      </c>
      <c r="Q191" s="180"/>
      <c r="R191" s="181">
        <f>SUM(R192:R202)</f>
        <v>2.5774958400000001</v>
      </c>
      <c r="S191" s="180"/>
      <c r="T191" s="182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6" t="s">
        <v>80</v>
      </c>
      <c r="AT191" s="183" t="s">
        <v>71</v>
      </c>
      <c r="AU191" s="183" t="s">
        <v>80</v>
      </c>
      <c r="AY191" s="176" t="s">
        <v>124</v>
      </c>
      <c r="BK191" s="184">
        <f>SUM(BK192:BK202)</f>
        <v>20353.91</v>
      </c>
    </row>
    <row r="192" s="2" customFormat="1" ht="24.15" customHeight="1">
      <c r="A192" s="31"/>
      <c r="B192" s="153"/>
      <c r="C192" s="187" t="s">
        <v>255</v>
      </c>
      <c r="D192" s="187" t="s">
        <v>126</v>
      </c>
      <c r="E192" s="188" t="s">
        <v>212</v>
      </c>
      <c r="F192" s="189" t="s">
        <v>213</v>
      </c>
      <c r="G192" s="190" t="s">
        <v>214</v>
      </c>
      <c r="H192" s="191">
        <v>5.8499999999999996</v>
      </c>
      <c r="I192" s="192">
        <v>34.689999999999998</v>
      </c>
      <c r="J192" s="192">
        <f>ROUND(I192*H192,2)</f>
        <v>202.94</v>
      </c>
      <c r="K192" s="193"/>
      <c r="L192" s="32"/>
      <c r="M192" s="194" t="s">
        <v>1</v>
      </c>
      <c r="N192" s="195" t="s">
        <v>38</v>
      </c>
      <c r="O192" s="196">
        <v>0.067000000000000004</v>
      </c>
      <c r="P192" s="196">
        <f>O192*H192</f>
        <v>0.39195000000000002</v>
      </c>
      <c r="Q192" s="196">
        <v>0.0054000000000000003</v>
      </c>
      <c r="R192" s="196">
        <f>Q192*H192</f>
        <v>0.03159</v>
      </c>
      <c r="S192" s="196">
        <v>0</v>
      </c>
      <c r="T192" s="19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8" t="s">
        <v>130</v>
      </c>
      <c r="AT192" s="198" t="s">
        <v>126</v>
      </c>
      <c r="AU192" s="198" t="s">
        <v>107</v>
      </c>
      <c r="AY192" s="18" t="s">
        <v>124</v>
      </c>
      <c r="BE192" s="199">
        <f>IF(N192="základná",J192,0)</f>
        <v>0</v>
      </c>
      <c r="BF192" s="199">
        <f>IF(N192="znížená",J192,0)</f>
        <v>202.94</v>
      </c>
      <c r="BG192" s="199">
        <f>IF(N192="zákl. prenesená",J192,0)</f>
        <v>0</v>
      </c>
      <c r="BH192" s="199">
        <f>IF(N192="zníž. prenesená",J192,0)</f>
        <v>0</v>
      </c>
      <c r="BI192" s="199">
        <f>IF(N192="nulová",J192,0)</f>
        <v>0</v>
      </c>
      <c r="BJ192" s="18" t="s">
        <v>107</v>
      </c>
      <c r="BK192" s="199">
        <f>ROUND(I192*H192,2)</f>
        <v>202.94</v>
      </c>
      <c r="BL192" s="18" t="s">
        <v>130</v>
      </c>
      <c r="BM192" s="198" t="s">
        <v>364</v>
      </c>
    </row>
    <row r="193" s="2" customFormat="1" ht="24.15" customHeight="1">
      <c r="A193" s="31"/>
      <c r="B193" s="153"/>
      <c r="C193" s="187" t="s">
        <v>259</v>
      </c>
      <c r="D193" s="187" t="s">
        <v>126</v>
      </c>
      <c r="E193" s="188" t="s">
        <v>365</v>
      </c>
      <c r="F193" s="189" t="s">
        <v>366</v>
      </c>
      <c r="G193" s="190" t="s">
        <v>214</v>
      </c>
      <c r="H193" s="191">
        <v>41.5</v>
      </c>
      <c r="I193" s="192">
        <v>162.02000000000001</v>
      </c>
      <c r="J193" s="192">
        <f>ROUND(I193*H193,2)</f>
        <v>6723.8299999999999</v>
      </c>
      <c r="K193" s="193"/>
      <c r="L193" s="32"/>
      <c r="M193" s="194" t="s">
        <v>1</v>
      </c>
      <c r="N193" s="195" t="s">
        <v>38</v>
      </c>
      <c r="O193" s="196">
        <v>0.12330000000000001</v>
      </c>
      <c r="P193" s="196">
        <f>O193*H193</f>
        <v>5.1169500000000001</v>
      </c>
      <c r="Q193" s="196">
        <v>0.021810960000000001</v>
      </c>
      <c r="R193" s="196">
        <f>Q193*H193</f>
        <v>0.90515484000000002</v>
      </c>
      <c r="S193" s="196">
        <v>0</v>
      </c>
      <c r="T193" s="197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8" t="s">
        <v>130</v>
      </c>
      <c r="AT193" s="198" t="s">
        <v>126</v>
      </c>
      <c r="AU193" s="198" t="s">
        <v>107</v>
      </c>
      <c r="AY193" s="18" t="s">
        <v>124</v>
      </c>
      <c r="BE193" s="199">
        <f>IF(N193="základná",J193,0)</f>
        <v>0</v>
      </c>
      <c r="BF193" s="199">
        <f>IF(N193="znížená",J193,0)</f>
        <v>6723.8299999999999</v>
      </c>
      <c r="BG193" s="199">
        <f>IF(N193="zákl. prenesená",J193,0)</f>
        <v>0</v>
      </c>
      <c r="BH193" s="199">
        <f>IF(N193="zníž. prenesená",J193,0)</f>
        <v>0</v>
      </c>
      <c r="BI193" s="199">
        <f>IF(N193="nulová",J193,0)</f>
        <v>0</v>
      </c>
      <c r="BJ193" s="18" t="s">
        <v>107</v>
      </c>
      <c r="BK193" s="199">
        <f>ROUND(I193*H193,2)</f>
        <v>6723.8299999999999</v>
      </c>
      <c r="BL193" s="18" t="s">
        <v>130</v>
      </c>
      <c r="BM193" s="198" t="s">
        <v>367</v>
      </c>
    </row>
    <row r="194" s="2" customFormat="1" ht="24.15" customHeight="1">
      <c r="A194" s="31"/>
      <c r="B194" s="153"/>
      <c r="C194" s="187" t="s">
        <v>264</v>
      </c>
      <c r="D194" s="187" t="s">
        <v>126</v>
      </c>
      <c r="E194" s="188" t="s">
        <v>217</v>
      </c>
      <c r="F194" s="189" t="s">
        <v>218</v>
      </c>
      <c r="G194" s="190" t="s">
        <v>214</v>
      </c>
      <c r="H194" s="191">
        <v>36.799999999999997</v>
      </c>
      <c r="I194" s="192">
        <v>267.69999999999999</v>
      </c>
      <c r="J194" s="192">
        <f>ROUND(I194*H194,2)</f>
        <v>9851.3600000000006</v>
      </c>
      <c r="K194" s="193"/>
      <c r="L194" s="32"/>
      <c r="M194" s="194" t="s">
        <v>1</v>
      </c>
      <c r="N194" s="195" t="s">
        <v>38</v>
      </c>
      <c r="O194" s="196">
        <v>0.1303</v>
      </c>
      <c r="P194" s="196">
        <f>O194*H194</f>
        <v>4.7950399999999993</v>
      </c>
      <c r="Q194" s="196">
        <v>0.034770000000000002</v>
      </c>
      <c r="R194" s="196">
        <f>Q194*H194</f>
        <v>1.279536</v>
      </c>
      <c r="S194" s="196">
        <v>0</v>
      </c>
      <c r="T194" s="197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8" t="s">
        <v>130</v>
      </c>
      <c r="AT194" s="198" t="s">
        <v>126</v>
      </c>
      <c r="AU194" s="198" t="s">
        <v>107</v>
      </c>
      <c r="AY194" s="18" t="s">
        <v>124</v>
      </c>
      <c r="BE194" s="199">
        <f>IF(N194="základná",J194,0)</f>
        <v>0</v>
      </c>
      <c r="BF194" s="199">
        <f>IF(N194="znížená",J194,0)</f>
        <v>9851.3600000000006</v>
      </c>
      <c r="BG194" s="199">
        <f>IF(N194="zákl. prenesená",J194,0)</f>
        <v>0</v>
      </c>
      <c r="BH194" s="199">
        <f>IF(N194="zníž. prenesená",J194,0)</f>
        <v>0</v>
      </c>
      <c r="BI194" s="199">
        <f>IF(N194="nulová",J194,0)</f>
        <v>0</v>
      </c>
      <c r="BJ194" s="18" t="s">
        <v>107</v>
      </c>
      <c r="BK194" s="199">
        <f>ROUND(I194*H194,2)</f>
        <v>9851.3600000000006</v>
      </c>
      <c r="BL194" s="18" t="s">
        <v>130</v>
      </c>
      <c r="BM194" s="198" t="s">
        <v>368</v>
      </c>
    </row>
    <row r="195" s="2" customFormat="1" ht="16.5" customHeight="1">
      <c r="A195" s="31"/>
      <c r="B195" s="153"/>
      <c r="C195" s="187" t="s">
        <v>270</v>
      </c>
      <c r="D195" s="187" t="s">
        <v>126</v>
      </c>
      <c r="E195" s="188" t="s">
        <v>220</v>
      </c>
      <c r="F195" s="189" t="s">
        <v>221</v>
      </c>
      <c r="G195" s="190" t="s">
        <v>214</v>
      </c>
      <c r="H195" s="191">
        <v>5.8499999999999996</v>
      </c>
      <c r="I195" s="192">
        <v>2.2599999999999998</v>
      </c>
      <c r="J195" s="192">
        <f>ROUND(I195*H195,2)</f>
        <v>13.220000000000001</v>
      </c>
      <c r="K195" s="193"/>
      <c r="L195" s="32"/>
      <c r="M195" s="194" t="s">
        <v>1</v>
      </c>
      <c r="N195" s="195" t="s">
        <v>38</v>
      </c>
      <c r="O195" s="196">
        <v>0.070999999999999994</v>
      </c>
      <c r="P195" s="196">
        <f>O195*H195</f>
        <v>0.41534999999999994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8" t="s">
        <v>130</v>
      </c>
      <c r="AT195" s="198" t="s">
        <v>126</v>
      </c>
      <c r="AU195" s="198" t="s">
        <v>107</v>
      </c>
      <c r="AY195" s="18" t="s">
        <v>124</v>
      </c>
      <c r="BE195" s="199">
        <f>IF(N195="základná",J195,0)</f>
        <v>0</v>
      </c>
      <c r="BF195" s="199">
        <f>IF(N195="znížená",J195,0)</f>
        <v>13.220000000000001</v>
      </c>
      <c r="BG195" s="199">
        <f>IF(N195="zákl. prenesená",J195,0)</f>
        <v>0</v>
      </c>
      <c r="BH195" s="199">
        <f>IF(N195="zníž. prenesená",J195,0)</f>
        <v>0</v>
      </c>
      <c r="BI195" s="199">
        <f>IF(N195="nulová",J195,0)</f>
        <v>0</v>
      </c>
      <c r="BJ195" s="18" t="s">
        <v>107</v>
      </c>
      <c r="BK195" s="199">
        <f>ROUND(I195*H195,2)</f>
        <v>13.220000000000001</v>
      </c>
      <c r="BL195" s="18" t="s">
        <v>130</v>
      </c>
      <c r="BM195" s="198" t="s">
        <v>369</v>
      </c>
    </row>
    <row r="196" s="2" customFormat="1" ht="16.5" customHeight="1">
      <c r="A196" s="31"/>
      <c r="B196" s="153"/>
      <c r="C196" s="187" t="s">
        <v>278</v>
      </c>
      <c r="D196" s="187" t="s">
        <v>126</v>
      </c>
      <c r="E196" s="188" t="s">
        <v>370</v>
      </c>
      <c r="F196" s="189" t="s">
        <v>371</v>
      </c>
      <c r="G196" s="190" t="s">
        <v>214</v>
      </c>
      <c r="H196" s="191">
        <v>41.5</v>
      </c>
      <c r="I196" s="192">
        <v>3.8599999999999999</v>
      </c>
      <c r="J196" s="192">
        <f>ROUND(I196*H196,2)</f>
        <v>160.19</v>
      </c>
      <c r="K196" s="193"/>
      <c r="L196" s="32"/>
      <c r="M196" s="194" t="s">
        <v>1</v>
      </c>
      <c r="N196" s="195" t="s">
        <v>38</v>
      </c>
      <c r="O196" s="196">
        <v>0.11600000000000001</v>
      </c>
      <c r="P196" s="196">
        <f>O196*H196</f>
        <v>4.8140000000000001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8" t="s">
        <v>130</v>
      </c>
      <c r="AT196" s="198" t="s">
        <v>126</v>
      </c>
      <c r="AU196" s="198" t="s">
        <v>107</v>
      </c>
      <c r="AY196" s="18" t="s">
        <v>124</v>
      </c>
      <c r="BE196" s="199">
        <f>IF(N196="základná",J196,0)</f>
        <v>0</v>
      </c>
      <c r="BF196" s="199">
        <f>IF(N196="znížená",J196,0)</f>
        <v>160.19</v>
      </c>
      <c r="BG196" s="199">
        <f>IF(N196="zákl. prenesená",J196,0)</f>
        <v>0</v>
      </c>
      <c r="BH196" s="199">
        <f>IF(N196="zníž. prenesená",J196,0)</f>
        <v>0</v>
      </c>
      <c r="BI196" s="199">
        <f>IF(N196="nulová",J196,0)</f>
        <v>0</v>
      </c>
      <c r="BJ196" s="18" t="s">
        <v>107</v>
      </c>
      <c r="BK196" s="199">
        <f>ROUND(I196*H196,2)</f>
        <v>160.19</v>
      </c>
      <c r="BL196" s="18" t="s">
        <v>130</v>
      </c>
      <c r="BM196" s="198" t="s">
        <v>372</v>
      </c>
    </row>
    <row r="197" s="2" customFormat="1" ht="16.5" customHeight="1">
      <c r="A197" s="31"/>
      <c r="B197" s="153"/>
      <c r="C197" s="187" t="s">
        <v>282</v>
      </c>
      <c r="D197" s="187" t="s">
        <v>126</v>
      </c>
      <c r="E197" s="188" t="s">
        <v>224</v>
      </c>
      <c r="F197" s="189" t="s">
        <v>225</v>
      </c>
      <c r="G197" s="190" t="s">
        <v>214</v>
      </c>
      <c r="H197" s="191">
        <v>36.799999999999997</v>
      </c>
      <c r="I197" s="192">
        <v>4.4500000000000002</v>
      </c>
      <c r="J197" s="192">
        <f>ROUND(I197*H197,2)</f>
        <v>163.75999999999999</v>
      </c>
      <c r="K197" s="193"/>
      <c r="L197" s="32"/>
      <c r="M197" s="194" t="s">
        <v>1</v>
      </c>
      <c r="N197" s="195" t="s">
        <v>38</v>
      </c>
      <c r="O197" s="196">
        <v>0.13</v>
      </c>
      <c r="P197" s="196">
        <f>O197*H197</f>
        <v>4.7839999999999998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8" t="s">
        <v>130</v>
      </c>
      <c r="AT197" s="198" t="s">
        <v>126</v>
      </c>
      <c r="AU197" s="198" t="s">
        <v>107</v>
      </c>
      <c r="AY197" s="18" t="s">
        <v>124</v>
      </c>
      <c r="BE197" s="199">
        <f>IF(N197="základná",J197,0)</f>
        <v>0</v>
      </c>
      <c r="BF197" s="199">
        <f>IF(N197="znížená",J197,0)</f>
        <v>163.75999999999999</v>
      </c>
      <c r="BG197" s="199">
        <f>IF(N197="zákl. prenesená",J197,0)</f>
        <v>0</v>
      </c>
      <c r="BH197" s="199">
        <f>IF(N197="zníž. prenesená",J197,0)</f>
        <v>0</v>
      </c>
      <c r="BI197" s="199">
        <f>IF(N197="nulová",J197,0)</f>
        <v>0</v>
      </c>
      <c r="BJ197" s="18" t="s">
        <v>107</v>
      </c>
      <c r="BK197" s="199">
        <f>ROUND(I197*H197,2)</f>
        <v>163.75999999999999</v>
      </c>
      <c r="BL197" s="18" t="s">
        <v>130</v>
      </c>
      <c r="BM197" s="198" t="s">
        <v>373</v>
      </c>
    </row>
    <row r="198" s="2" customFormat="1" ht="37.8" customHeight="1">
      <c r="A198" s="31"/>
      <c r="B198" s="153"/>
      <c r="C198" s="187" t="s">
        <v>286</v>
      </c>
      <c r="D198" s="187" t="s">
        <v>126</v>
      </c>
      <c r="E198" s="188" t="s">
        <v>228</v>
      </c>
      <c r="F198" s="189" t="s">
        <v>229</v>
      </c>
      <c r="G198" s="190" t="s">
        <v>230</v>
      </c>
      <c r="H198" s="191">
        <v>2</v>
      </c>
      <c r="I198" s="192">
        <v>90</v>
      </c>
      <c r="J198" s="192">
        <f>ROUND(I198*H198,2)</f>
        <v>180</v>
      </c>
      <c r="K198" s="193"/>
      <c r="L198" s="32"/>
      <c r="M198" s="194" t="s">
        <v>1</v>
      </c>
      <c r="N198" s="195" t="s">
        <v>38</v>
      </c>
      <c r="O198" s="196">
        <v>2.9199999999999999</v>
      </c>
      <c r="P198" s="196">
        <f>O198*H198</f>
        <v>5.8399999999999999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8" t="s">
        <v>130</v>
      </c>
      <c r="AT198" s="198" t="s">
        <v>126</v>
      </c>
      <c r="AU198" s="198" t="s">
        <v>107</v>
      </c>
      <c r="AY198" s="18" t="s">
        <v>124</v>
      </c>
      <c r="BE198" s="199">
        <f>IF(N198="základná",J198,0)</f>
        <v>0</v>
      </c>
      <c r="BF198" s="199">
        <f>IF(N198="znížená",J198,0)</f>
        <v>180</v>
      </c>
      <c r="BG198" s="199">
        <f>IF(N198="zákl. prenesená",J198,0)</f>
        <v>0</v>
      </c>
      <c r="BH198" s="199">
        <f>IF(N198="zníž. prenesená",J198,0)</f>
        <v>0</v>
      </c>
      <c r="BI198" s="199">
        <f>IF(N198="nulová",J198,0)</f>
        <v>0</v>
      </c>
      <c r="BJ198" s="18" t="s">
        <v>107</v>
      </c>
      <c r="BK198" s="199">
        <f>ROUND(I198*H198,2)</f>
        <v>180</v>
      </c>
      <c r="BL198" s="18" t="s">
        <v>130</v>
      </c>
      <c r="BM198" s="198" t="s">
        <v>374</v>
      </c>
    </row>
    <row r="199" s="2" customFormat="1" ht="24.15" customHeight="1">
      <c r="A199" s="31"/>
      <c r="B199" s="153"/>
      <c r="C199" s="214" t="s">
        <v>375</v>
      </c>
      <c r="D199" s="214" t="s">
        <v>174</v>
      </c>
      <c r="E199" s="215" t="s">
        <v>233</v>
      </c>
      <c r="F199" s="216" t="s">
        <v>234</v>
      </c>
      <c r="G199" s="217" t="s">
        <v>230</v>
      </c>
      <c r="H199" s="218">
        <v>2</v>
      </c>
      <c r="I199" s="219">
        <v>1161.4000000000001</v>
      </c>
      <c r="J199" s="219">
        <f>ROUND(I199*H199,2)</f>
        <v>2322.8000000000002</v>
      </c>
      <c r="K199" s="220"/>
      <c r="L199" s="221"/>
      <c r="M199" s="222" t="s">
        <v>1</v>
      </c>
      <c r="N199" s="223" t="s">
        <v>38</v>
      </c>
      <c r="O199" s="196">
        <v>0</v>
      </c>
      <c r="P199" s="196">
        <f>O199*H199</f>
        <v>0</v>
      </c>
      <c r="Q199" s="196">
        <v>0.089999999999999997</v>
      </c>
      <c r="R199" s="196">
        <f>Q199*H199</f>
        <v>0.17999999999999999</v>
      </c>
      <c r="S199" s="196">
        <v>0</v>
      </c>
      <c r="T199" s="197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8" t="s">
        <v>160</v>
      </c>
      <c r="AT199" s="198" t="s">
        <v>174</v>
      </c>
      <c r="AU199" s="198" t="s">
        <v>107</v>
      </c>
      <c r="AY199" s="18" t="s">
        <v>124</v>
      </c>
      <c r="BE199" s="199">
        <f>IF(N199="základná",J199,0)</f>
        <v>0</v>
      </c>
      <c r="BF199" s="199">
        <f>IF(N199="znížená",J199,0)</f>
        <v>2322.8000000000002</v>
      </c>
      <c r="BG199" s="199">
        <f>IF(N199="zákl. prenesená",J199,0)</f>
        <v>0</v>
      </c>
      <c r="BH199" s="199">
        <f>IF(N199="zníž. prenesená",J199,0)</f>
        <v>0</v>
      </c>
      <c r="BI199" s="199">
        <f>IF(N199="nulová",J199,0)</f>
        <v>0</v>
      </c>
      <c r="BJ199" s="18" t="s">
        <v>107</v>
      </c>
      <c r="BK199" s="199">
        <f>ROUND(I199*H199,2)</f>
        <v>2322.8000000000002</v>
      </c>
      <c r="BL199" s="18" t="s">
        <v>130</v>
      </c>
      <c r="BM199" s="198" t="s">
        <v>376</v>
      </c>
    </row>
    <row r="200" s="2" customFormat="1" ht="16.5" customHeight="1">
      <c r="A200" s="31"/>
      <c r="B200" s="153"/>
      <c r="C200" s="214" t="s">
        <v>377</v>
      </c>
      <c r="D200" s="214" t="s">
        <v>174</v>
      </c>
      <c r="E200" s="215" t="s">
        <v>237</v>
      </c>
      <c r="F200" s="216" t="s">
        <v>238</v>
      </c>
      <c r="G200" s="217" t="s">
        <v>230</v>
      </c>
      <c r="H200" s="218">
        <v>2</v>
      </c>
      <c r="I200" s="219">
        <v>326.25</v>
      </c>
      <c r="J200" s="219">
        <f>ROUND(I200*H200,2)</f>
        <v>652.5</v>
      </c>
      <c r="K200" s="220"/>
      <c r="L200" s="221"/>
      <c r="M200" s="222" t="s">
        <v>1</v>
      </c>
      <c r="N200" s="223" t="s">
        <v>38</v>
      </c>
      <c r="O200" s="196">
        <v>0</v>
      </c>
      <c r="P200" s="196">
        <f>O200*H200</f>
        <v>0</v>
      </c>
      <c r="Q200" s="196">
        <v>0.086400000000000005</v>
      </c>
      <c r="R200" s="196">
        <f>Q200*H200</f>
        <v>0.17280000000000001</v>
      </c>
      <c r="S200" s="196">
        <v>0</v>
      </c>
      <c r="T200" s="19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8" t="s">
        <v>160</v>
      </c>
      <c r="AT200" s="198" t="s">
        <v>174</v>
      </c>
      <c r="AU200" s="198" t="s">
        <v>107</v>
      </c>
      <c r="AY200" s="18" t="s">
        <v>124</v>
      </c>
      <c r="BE200" s="199">
        <f>IF(N200="základná",J200,0)</f>
        <v>0</v>
      </c>
      <c r="BF200" s="199">
        <f>IF(N200="znížená",J200,0)</f>
        <v>652.5</v>
      </c>
      <c r="BG200" s="199">
        <f>IF(N200="zákl. prenesená",J200,0)</f>
        <v>0</v>
      </c>
      <c r="BH200" s="199">
        <f>IF(N200="zníž. prenesená",J200,0)</f>
        <v>0</v>
      </c>
      <c r="BI200" s="199">
        <f>IF(N200="nulová",J200,0)</f>
        <v>0</v>
      </c>
      <c r="BJ200" s="18" t="s">
        <v>107</v>
      </c>
      <c r="BK200" s="199">
        <f>ROUND(I200*H200,2)</f>
        <v>652.5</v>
      </c>
      <c r="BL200" s="18" t="s">
        <v>130</v>
      </c>
      <c r="BM200" s="198" t="s">
        <v>378</v>
      </c>
    </row>
    <row r="201" s="2" customFormat="1" ht="24.15" customHeight="1">
      <c r="A201" s="31"/>
      <c r="B201" s="153"/>
      <c r="C201" s="187" t="s">
        <v>379</v>
      </c>
      <c r="D201" s="187" t="s">
        <v>126</v>
      </c>
      <c r="E201" s="188" t="s">
        <v>241</v>
      </c>
      <c r="F201" s="189" t="s">
        <v>242</v>
      </c>
      <c r="G201" s="190" t="s">
        <v>214</v>
      </c>
      <c r="H201" s="191">
        <v>84.150000000000006</v>
      </c>
      <c r="I201" s="192">
        <v>0.98999999999999999</v>
      </c>
      <c r="J201" s="192">
        <f>ROUND(I201*H201,2)</f>
        <v>83.310000000000002</v>
      </c>
      <c r="K201" s="193"/>
      <c r="L201" s="32"/>
      <c r="M201" s="194" t="s">
        <v>1</v>
      </c>
      <c r="N201" s="195" t="s">
        <v>38</v>
      </c>
      <c r="O201" s="196">
        <v>0.052999999999999998</v>
      </c>
      <c r="P201" s="196">
        <f>O201*H201</f>
        <v>4.4599500000000001</v>
      </c>
      <c r="Q201" s="196">
        <v>0.00010000000000000001</v>
      </c>
      <c r="R201" s="196">
        <f>Q201*H201</f>
        <v>0.0084150000000000006</v>
      </c>
      <c r="S201" s="196">
        <v>0</v>
      </c>
      <c r="T201" s="197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8" t="s">
        <v>130</v>
      </c>
      <c r="AT201" s="198" t="s">
        <v>126</v>
      </c>
      <c r="AU201" s="198" t="s">
        <v>107</v>
      </c>
      <c r="AY201" s="18" t="s">
        <v>124</v>
      </c>
      <c r="BE201" s="199">
        <f>IF(N201="základná",J201,0)</f>
        <v>0</v>
      </c>
      <c r="BF201" s="199">
        <f>IF(N201="znížená",J201,0)</f>
        <v>83.310000000000002</v>
      </c>
      <c r="BG201" s="199">
        <f>IF(N201="zákl. prenesená",J201,0)</f>
        <v>0</v>
      </c>
      <c r="BH201" s="199">
        <f>IF(N201="zníž. prenesená",J201,0)</f>
        <v>0</v>
      </c>
      <c r="BI201" s="199">
        <f>IF(N201="nulová",J201,0)</f>
        <v>0</v>
      </c>
      <c r="BJ201" s="18" t="s">
        <v>107</v>
      </c>
      <c r="BK201" s="199">
        <f>ROUND(I201*H201,2)</f>
        <v>83.310000000000002</v>
      </c>
      <c r="BL201" s="18" t="s">
        <v>130</v>
      </c>
      <c r="BM201" s="198" t="s">
        <v>380</v>
      </c>
    </row>
    <row r="202" s="13" customFormat="1">
      <c r="A202" s="13"/>
      <c r="B202" s="200"/>
      <c r="C202" s="13"/>
      <c r="D202" s="201" t="s">
        <v>135</v>
      </c>
      <c r="E202" s="202" t="s">
        <v>1</v>
      </c>
      <c r="F202" s="203" t="s">
        <v>381</v>
      </c>
      <c r="G202" s="13"/>
      <c r="H202" s="204">
        <v>84.150000000000006</v>
      </c>
      <c r="I202" s="13"/>
      <c r="J202" s="13"/>
      <c r="K202" s="13"/>
      <c r="L202" s="200"/>
      <c r="M202" s="205"/>
      <c r="N202" s="206"/>
      <c r="O202" s="206"/>
      <c r="P202" s="206"/>
      <c r="Q202" s="206"/>
      <c r="R202" s="206"/>
      <c r="S202" s="206"/>
      <c r="T202" s="20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2" t="s">
        <v>135</v>
      </c>
      <c r="AU202" s="202" t="s">
        <v>107</v>
      </c>
      <c r="AV202" s="13" t="s">
        <v>107</v>
      </c>
      <c r="AW202" s="13" t="s">
        <v>29</v>
      </c>
      <c r="AX202" s="13" t="s">
        <v>80</v>
      </c>
      <c r="AY202" s="202" t="s">
        <v>124</v>
      </c>
    </row>
    <row r="203" s="12" customFormat="1" ht="22.8" customHeight="1">
      <c r="A203" s="12"/>
      <c r="B203" s="175"/>
      <c r="C203" s="12"/>
      <c r="D203" s="176" t="s">
        <v>71</v>
      </c>
      <c r="E203" s="185" t="s">
        <v>164</v>
      </c>
      <c r="F203" s="185" t="s">
        <v>245</v>
      </c>
      <c r="G203" s="12"/>
      <c r="H203" s="12"/>
      <c r="I203" s="12"/>
      <c r="J203" s="186">
        <f>BK203</f>
        <v>8865.1900000000005</v>
      </c>
      <c r="K203" s="12"/>
      <c r="L203" s="175"/>
      <c r="M203" s="179"/>
      <c r="N203" s="180"/>
      <c r="O203" s="180"/>
      <c r="P203" s="181">
        <f>SUM(P204:P212)</f>
        <v>109.84738</v>
      </c>
      <c r="Q203" s="180"/>
      <c r="R203" s="181">
        <f>SUM(R204:R212)</f>
        <v>46.677985999999997</v>
      </c>
      <c r="S203" s="180"/>
      <c r="T203" s="182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6" t="s">
        <v>80</v>
      </c>
      <c r="AT203" s="183" t="s">
        <v>71</v>
      </c>
      <c r="AU203" s="183" t="s">
        <v>80</v>
      </c>
      <c r="AY203" s="176" t="s">
        <v>124</v>
      </c>
      <c r="BK203" s="184">
        <f>SUM(BK204:BK212)</f>
        <v>8865.1900000000005</v>
      </c>
    </row>
    <row r="204" s="2" customFormat="1" ht="24.15" customHeight="1">
      <c r="A204" s="31"/>
      <c r="B204" s="153"/>
      <c r="C204" s="187" t="s">
        <v>382</v>
      </c>
      <c r="D204" s="187" t="s">
        <v>126</v>
      </c>
      <c r="E204" s="188" t="s">
        <v>383</v>
      </c>
      <c r="F204" s="189" t="s">
        <v>384</v>
      </c>
      <c r="G204" s="190" t="s">
        <v>214</v>
      </c>
      <c r="H204" s="191">
        <v>63</v>
      </c>
      <c r="I204" s="192">
        <v>25.789999999999999</v>
      </c>
      <c r="J204" s="192">
        <f>ROUND(I204*H204,2)</f>
        <v>1624.77</v>
      </c>
      <c r="K204" s="193"/>
      <c r="L204" s="32"/>
      <c r="M204" s="194" t="s">
        <v>1</v>
      </c>
      <c r="N204" s="195" t="s">
        <v>38</v>
      </c>
      <c r="O204" s="196">
        <v>0.82799999999999996</v>
      </c>
      <c r="P204" s="196">
        <f>O204*H204</f>
        <v>52.163999999999994</v>
      </c>
      <c r="Q204" s="196">
        <v>0.112543</v>
      </c>
      <c r="R204" s="196">
        <f>Q204*H204</f>
        <v>7.0902090000000006</v>
      </c>
      <c r="S204" s="196">
        <v>0</v>
      </c>
      <c r="T204" s="19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8" t="s">
        <v>130</v>
      </c>
      <c r="AT204" s="198" t="s">
        <v>126</v>
      </c>
      <c r="AU204" s="198" t="s">
        <v>107</v>
      </c>
      <c r="AY204" s="18" t="s">
        <v>124</v>
      </c>
      <c r="BE204" s="199">
        <f>IF(N204="základná",J204,0)</f>
        <v>0</v>
      </c>
      <c r="BF204" s="199">
        <f>IF(N204="znížená",J204,0)</f>
        <v>1624.77</v>
      </c>
      <c r="BG204" s="199">
        <f>IF(N204="zákl. prenesená",J204,0)</f>
        <v>0</v>
      </c>
      <c r="BH204" s="199">
        <f>IF(N204="zníž. prenesená",J204,0)</f>
        <v>0</v>
      </c>
      <c r="BI204" s="199">
        <f>IF(N204="nulová",J204,0)</f>
        <v>0</v>
      </c>
      <c r="BJ204" s="18" t="s">
        <v>107</v>
      </c>
      <c r="BK204" s="199">
        <f>ROUND(I204*H204,2)</f>
        <v>1624.77</v>
      </c>
      <c r="BL204" s="18" t="s">
        <v>130</v>
      </c>
      <c r="BM204" s="198" t="s">
        <v>385</v>
      </c>
    </row>
    <row r="205" s="2" customFormat="1" ht="24.15" customHeight="1">
      <c r="A205" s="31"/>
      <c r="B205" s="153"/>
      <c r="C205" s="214" t="s">
        <v>386</v>
      </c>
      <c r="D205" s="214" t="s">
        <v>174</v>
      </c>
      <c r="E205" s="215" t="s">
        <v>387</v>
      </c>
      <c r="F205" s="216" t="s">
        <v>388</v>
      </c>
      <c r="G205" s="217" t="s">
        <v>214</v>
      </c>
      <c r="H205" s="218">
        <v>63</v>
      </c>
      <c r="I205" s="219">
        <v>59.960000000000001</v>
      </c>
      <c r="J205" s="219">
        <f>ROUND(I205*H205,2)</f>
        <v>3777.48</v>
      </c>
      <c r="K205" s="220"/>
      <c r="L205" s="221"/>
      <c r="M205" s="222" t="s">
        <v>1</v>
      </c>
      <c r="N205" s="223" t="s">
        <v>38</v>
      </c>
      <c r="O205" s="196">
        <v>0</v>
      </c>
      <c r="P205" s="196">
        <f>O205*H205</f>
        <v>0</v>
      </c>
      <c r="Q205" s="196">
        <v>0.050999999999999997</v>
      </c>
      <c r="R205" s="196">
        <f>Q205*H205</f>
        <v>3.2129999999999996</v>
      </c>
      <c r="S205" s="196">
        <v>0</v>
      </c>
      <c r="T205" s="197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8" t="s">
        <v>160</v>
      </c>
      <c r="AT205" s="198" t="s">
        <v>174</v>
      </c>
      <c r="AU205" s="198" t="s">
        <v>107</v>
      </c>
      <c r="AY205" s="18" t="s">
        <v>124</v>
      </c>
      <c r="BE205" s="199">
        <f>IF(N205="základná",J205,0)</f>
        <v>0</v>
      </c>
      <c r="BF205" s="199">
        <f>IF(N205="znížená",J205,0)</f>
        <v>3777.48</v>
      </c>
      <c r="BG205" s="199">
        <f>IF(N205="zákl. prenesená",J205,0)</f>
        <v>0</v>
      </c>
      <c r="BH205" s="199">
        <f>IF(N205="zníž. prenesená",J205,0)</f>
        <v>0</v>
      </c>
      <c r="BI205" s="199">
        <f>IF(N205="nulová",J205,0)</f>
        <v>0</v>
      </c>
      <c r="BJ205" s="18" t="s">
        <v>107</v>
      </c>
      <c r="BK205" s="199">
        <f>ROUND(I205*H205,2)</f>
        <v>3777.48</v>
      </c>
      <c r="BL205" s="18" t="s">
        <v>130</v>
      </c>
      <c r="BM205" s="198" t="s">
        <v>389</v>
      </c>
    </row>
    <row r="206" s="2" customFormat="1" ht="33" customHeight="1">
      <c r="A206" s="31"/>
      <c r="B206" s="153"/>
      <c r="C206" s="187" t="s">
        <v>390</v>
      </c>
      <c r="D206" s="187" t="s">
        <v>126</v>
      </c>
      <c r="E206" s="188" t="s">
        <v>247</v>
      </c>
      <c r="F206" s="189" t="s">
        <v>248</v>
      </c>
      <c r="G206" s="190" t="s">
        <v>214</v>
      </c>
      <c r="H206" s="191">
        <v>97.140000000000001</v>
      </c>
      <c r="I206" s="192">
        <v>14.800000000000001</v>
      </c>
      <c r="J206" s="192">
        <f>ROUND(I206*H206,2)</f>
        <v>1437.6700000000001</v>
      </c>
      <c r="K206" s="193"/>
      <c r="L206" s="32"/>
      <c r="M206" s="194" t="s">
        <v>1</v>
      </c>
      <c r="N206" s="195" t="s">
        <v>38</v>
      </c>
      <c r="O206" s="196">
        <v>0.32000000000000001</v>
      </c>
      <c r="P206" s="196">
        <f>O206*H206</f>
        <v>31.084800000000001</v>
      </c>
      <c r="Q206" s="196">
        <v>0.19843</v>
      </c>
      <c r="R206" s="196">
        <f>Q206*H206</f>
        <v>19.2754902</v>
      </c>
      <c r="S206" s="196">
        <v>0</v>
      </c>
      <c r="T206" s="197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8" t="s">
        <v>130</v>
      </c>
      <c r="AT206" s="198" t="s">
        <v>126</v>
      </c>
      <c r="AU206" s="198" t="s">
        <v>107</v>
      </c>
      <c r="AY206" s="18" t="s">
        <v>124</v>
      </c>
      <c r="BE206" s="199">
        <f>IF(N206="základná",J206,0)</f>
        <v>0</v>
      </c>
      <c r="BF206" s="199">
        <f>IF(N206="znížená",J206,0)</f>
        <v>1437.6700000000001</v>
      </c>
      <c r="BG206" s="199">
        <f>IF(N206="zákl. prenesená",J206,0)</f>
        <v>0</v>
      </c>
      <c r="BH206" s="199">
        <f>IF(N206="zníž. prenesená",J206,0)</f>
        <v>0</v>
      </c>
      <c r="BI206" s="199">
        <f>IF(N206="nulová",J206,0)</f>
        <v>0</v>
      </c>
      <c r="BJ206" s="18" t="s">
        <v>107</v>
      </c>
      <c r="BK206" s="199">
        <f>ROUND(I206*H206,2)</f>
        <v>1437.6700000000001</v>
      </c>
      <c r="BL206" s="18" t="s">
        <v>130</v>
      </c>
      <c r="BM206" s="198" t="s">
        <v>391</v>
      </c>
    </row>
    <row r="207" s="2" customFormat="1" ht="21.75" customHeight="1">
      <c r="A207" s="31"/>
      <c r="B207" s="153"/>
      <c r="C207" s="214" t="s">
        <v>392</v>
      </c>
      <c r="D207" s="214" t="s">
        <v>174</v>
      </c>
      <c r="E207" s="215" t="s">
        <v>251</v>
      </c>
      <c r="F207" s="216" t="s">
        <v>252</v>
      </c>
      <c r="G207" s="217" t="s">
        <v>230</v>
      </c>
      <c r="H207" s="218">
        <v>98.111000000000004</v>
      </c>
      <c r="I207" s="219">
        <v>9.2799999999999994</v>
      </c>
      <c r="J207" s="219">
        <f>ROUND(I207*H207,2)</f>
        <v>910.47000000000003</v>
      </c>
      <c r="K207" s="220"/>
      <c r="L207" s="221"/>
      <c r="M207" s="222" t="s">
        <v>1</v>
      </c>
      <c r="N207" s="223" t="s">
        <v>38</v>
      </c>
      <c r="O207" s="196">
        <v>0</v>
      </c>
      <c r="P207" s="196">
        <f>O207*H207</f>
        <v>0</v>
      </c>
      <c r="Q207" s="196">
        <v>0.081000000000000003</v>
      </c>
      <c r="R207" s="196">
        <f>Q207*H207</f>
        <v>7.9469910000000006</v>
      </c>
      <c r="S207" s="196">
        <v>0</v>
      </c>
      <c r="T207" s="197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8" t="s">
        <v>160</v>
      </c>
      <c r="AT207" s="198" t="s">
        <v>174</v>
      </c>
      <c r="AU207" s="198" t="s">
        <v>107</v>
      </c>
      <c r="AY207" s="18" t="s">
        <v>124</v>
      </c>
      <c r="BE207" s="199">
        <f>IF(N207="základná",J207,0)</f>
        <v>0</v>
      </c>
      <c r="BF207" s="199">
        <f>IF(N207="znížená",J207,0)</f>
        <v>910.47000000000003</v>
      </c>
      <c r="BG207" s="199">
        <f>IF(N207="zákl. prenesená",J207,0)</f>
        <v>0</v>
      </c>
      <c r="BH207" s="199">
        <f>IF(N207="zníž. prenesená",J207,0)</f>
        <v>0</v>
      </c>
      <c r="BI207" s="199">
        <f>IF(N207="nulová",J207,0)</f>
        <v>0</v>
      </c>
      <c r="BJ207" s="18" t="s">
        <v>107</v>
      </c>
      <c r="BK207" s="199">
        <f>ROUND(I207*H207,2)</f>
        <v>910.47000000000003</v>
      </c>
      <c r="BL207" s="18" t="s">
        <v>130</v>
      </c>
      <c r="BM207" s="198" t="s">
        <v>393</v>
      </c>
    </row>
    <row r="208" s="13" customFormat="1">
      <c r="A208" s="13"/>
      <c r="B208" s="200"/>
      <c r="C208" s="13"/>
      <c r="D208" s="201" t="s">
        <v>135</v>
      </c>
      <c r="E208" s="13"/>
      <c r="F208" s="203" t="s">
        <v>394</v>
      </c>
      <c r="G208" s="13"/>
      <c r="H208" s="204">
        <v>98.111000000000004</v>
      </c>
      <c r="I208" s="13"/>
      <c r="J208" s="13"/>
      <c r="K208" s="13"/>
      <c r="L208" s="200"/>
      <c r="M208" s="205"/>
      <c r="N208" s="206"/>
      <c r="O208" s="206"/>
      <c r="P208" s="206"/>
      <c r="Q208" s="206"/>
      <c r="R208" s="206"/>
      <c r="S208" s="206"/>
      <c r="T208" s="20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02" t="s">
        <v>135</v>
      </c>
      <c r="AU208" s="202" t="s">
        <v>107</v>
      </c>
      <c r="AV208" s="13" t="s">
        <v>107</v>
      </c>
      <c r="AW208" s="13" t="s">
        <v>3</v>
      </c>
      <c r="AX208" s="13" t="s">
        <v>80</v>
      </c>
      <c r="AY208" s="202" t="s">
        <v>124</v>
      </c>
    </row>
    <row r="209" s="2" customFormat="1" ht="33" customHeight="1">
      <c r="A209" s="31"/>
      <c r="B209" s="153"/>
      <c r="C209" s="187" t="s">
        <v>395</v>
      </c>
      <c r="D209" s="187" t="s">
        <v>126</v>
      </c>
      <c r="E209" s="188" t="s">
        <v>256</v>
      </c>
      <c r="F209" s="189" t="s">
        <v>257</v>
      </c>
      <c r="G209" s="190" t="s">
        <v>214</v>
      </c>
      <c r="H209" s="191">
        <v>48.880000000000003</v>
      </c>
      <c r="I209" s="192">
        <v>12.34</v>
      </c>
      <c r="J209" s="192">
        <f>ROUND(I209*H209,2)</f>
        <v>603.17999999999995</v>
      </c>
      <c r="K209" s="193"/>
      <c r="L209" s="32"/>
      <c r="M209" s="194" t="s">
        <v>1</v>
      </c>
      <c r="N209" s="195" t="s">
        <v>38</v>
      </c>
      <c r="O209" s="196">
        <v>0.25600000000000001</v>
      </c>
      <c r="P209" s="196">
        <f>O209*H209</f>
        <v>12.513280000000002</v>
      </c>
      <c r="Q209" s="196">
        <v>0.16400999999999999</v>
      </c>
      <c r="R209" s="196">
        <f>Q209*H209</f>
        <v>8.0168087999999997</v>
      </c>
      <c r="S209" s="196">
        <v>0</v>
      </c>
      <c r="T209" s="197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8" t="s">
        <v>130</v>
      </c>
      <c r="AT209" s="198" t="s">
        <v>126</v>
      </c>
      <c r="AU209" s="198" t="s">
        <v>107</v>
      </c>
      <c r="AY209" s="18" t="s">
        <v>124</v>
      </c>
      <c r="BE209" s="199">
        <f>IF(N209="základná",J209,0)</f>
        <v>0</v>
      </c>
      <c r="BF209" s="199">
        <f>IF(N209="znížená",J209,0)</f>
        <v>603.17999999999995</v>
      </c>
      <c r="BG209" s="199">
        <f>IF(N209="zákl. prenesená",J209,0)</f>
        <v>0</v>
      </c>
      <c r="BH209" s="199">
        <f>IF(N209="zníž. prenesená",J209,0)</f>
        <v>0</v>
      </c>
      <c r="BI209" s="199">
        <f>IF(N209="nulová",J209,0)</f>
        <v>0</v>
      </c>
      <c r="BJ209" s="18" t="s">
        <v>107</v>
      </c>
      <c r="BK209" s="199">
        <f>ROUND(I209*H209,2)</f>
        <v>603.17999999999995</v>
      </c>
      <c r="BL209" s="18" t="s">
        <v>130</v>
      </c>
      <c r="BM209" s="198" t="s">
        <v>396</v>
      </c>
    </row>
    <row r="210" s="2" customFormat="1" ht="16.5" customHeight="1">
      <c r="A210" s="31"/>
      <c r="B210" s="153"/>
      <c r="C210" s="214" t="s">
        <v>397</v>
      </c>
      <c r="D210" s="214" t="s">
        <v>174</v>
      </c>
      <c r="E210" s="215" t="s">
        <v>260</v>
      </c>
      <c r="F210" s="216" t="s">
        <v>261</v>
      </c>
      <c r="G210" s="217" t="s">
        <v>230</v>
      </c>
      <c r="H210" s="218">
        <v>49.369</v>
      </c>
      <c r="I210" s="219">
        <v>3.2599999999999998</v>
      </c>
      <c r="J210" s="219">
        <f>ROUND(I210*H210,2)</f>
        <v>160.94</v>
      </c>
      <c r="K210" s="220"/>
      <c r="L210" s="221"/>
      <c r="M210" s="222" t="s">
        <v>1</v>
      </c>
      <c r="N210" s="223" t="s">
        <v>38</v>
      </c>
      <c r="O210" s="196">
        <v>0</v>
      </c>
      <c r="P210" s="196">
        <f>O210*H210</f>
        <v>0</v>
      </c>
      <c r="Q210" s="196">
        <v>0.023</v>
      </c>
      <c r="R210" s="196">
        <f>Q210*H210</f>
        <v>1.1354869999999999</v>
      </c>
      <c r="S210" s="196">
        <v>0</v>
      </c>
      <c r="T210" s="19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8" t="s">
        <v>160</v>
      </c>
      <c r="AT210" s="198" t="s">
        <v>174</v>
      </c>
      <c r="AU210" s="198" t="s">
        <v>107</v>
      </c>
      <c r="AY210" s="18" t="s">
        <v>124</v>
      </c>
      <c r="BE210" s="199">
        <f>IF(N210="základná",J210,0)</f>
        <v>0</v>
      </c>
      <c r="BF210" s="199">
        <f>IF(N210="znížená",J210,0)</f>
        <v>160.94</v>
      </c>
      <c r="BG210" s="199">
        <f>IF(N210="zákl. prenesená",J210,0)</f>
        <v>0</v>
      </c>
      <c r="BH210" s="199">
        <f>IF(N210="zníž. prenesená",J210,0)</f>
        <v>0</v>
      </c>
      <c r="BI210" s="199">
        <f>IF(N210="nulová",J210,0)</f>
        <v>0</v>
      </c>
      <c r="BJ210" s="18" t="s">
        <v>107</v>
      </c>
      <c r="BK210" s="199">
        <f>ROUND(I210*H210,2)</f>
        <v>160.94</v>
      </c>
      <c r="BL210" s="18" t="s">
        <v>130</v>
      </c>
      <c r="BM210" s="198" t="s">
        <v>398</v>
      </c>
    </row>
    <row r="211" s="13" customFormat="1">
      <c r="A211" s="13"/>
      <c r="B211" s="200"/>
      <c r="C211" s="13"/>
      <c r="D211" s="201" t="s">
        <v>135</v>
      </c>
      <c r="E211" s="13"/>
      <c r="F211" s="203" t="s">
        <v>399</v>
      </c>
      <c r="G211" s="13"/>
      <c r="H211" s="204">
        <v>49.369</v>
      </c>
      <c r="I211" s="13"/>
      <c r="J211" s="13"/>
      <c r="K211" s="13"/>
      <c r="L211" s="200"/>
      <c r="M211" s="205"/>
      <c r="N211" s="206"/>
      <c r="O211" s="206"/>
      <c r="P211" s="206"/>
      <c r="Q211" s="206"/>
      <c r="R211" s="206"/>
      <c r="S211" s="206"/>
      <c r="T211" s="20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2" t="s">
        <v>135</v>
      </c>
      <c r="AU211" s="202" t="s">
        <v>107</v>
      </c>
      <c r="AV211" s="13" t="s">
        <v>107</v>
      </c>
      <c r="AW211" s="13" t="s">
        <v>3</v>
      </c>
      <c r="AX211" s="13" t="s">
        <v>80</v>
      </c>
      <c r="AY211" s="202" t="s">
        <v>124</v>
      </c>
    </row>
    <row r="212" s="2" customFormat="1" ht="24.15" customHeight="1">
      <c r="A212" s="31"/>
      <c r="B212" s="153"/>
      <c r="C212" s="187" t="s">
        <v>400</v>
      </c>
      <c r="D212" s="187" t="s">
        <v>126</v>
      </c>
      <c r="E212" s="188" t="s">
        <v>265</v>
      </c>
      <c r="F212" s="189" t="s">
        <v>266</v>
      </c>
      <c r="G212" s="190" t="s">
        <v>214</v>
      </c>
      <c r="H212" s="191">
        <v>97.140000000000001</v>
      </c>
      <c r="I212" s="192">
        <v>3.6099999999999999</v>
      </c>
      <c r="J212" s="192">
        <f>ROUND(I212*H212,2)</f>
        <v>350.68000000000001</v>
      </c>
      <c r="K212" s="193"/>
      <c r="L212" s="32"/>
      <c r="M212" s="194" t="s">
        <v>1</v>
      </c>
      <c r="N212" s="195" t="s">
        <v>38</v>
      </c>
      <c r="O212" s="196">
        <v>0.14499999999999999</v>
      </c>
      <c r="P212" s="196">
        <f>O212*H212</f>
        <v>14.085299999999998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8" t="s">
        <v>130</v>
      </c>
      <c r="AT212" s="198" t="s">
        <v>126</v>
      </c>
      <c r="AU212" s="198" t="s">
        <v>107</v>
      </c>
      <c r="AY212" s="18" t="s">
        <v>124</v>
      </c>
      <c r="BE212" s="199">
        <f>IF(N212="základná",J212,0)</f>
        <v>0</v>
      </c>
      <c r="BF212" s="199">
        <f>IF(N212="znížená",J212,0)</f>
        <v>350.68000000000001</v>
      </c>
      <c r="BG212" s="199">
        <f>IF(N212="zákl. prenesená",J212,0)</f>
        <v>0</v>
      </c>
      <c r="BH212" s="199">
        <f>IF(N212="zníž. prenesená",J212,0)</f>
        <v>0</v>
      </c>
      <c r="BI212" s="199">
        <f>IF(N212="nulová",J212,0)</f>
        <v>0</v>
      </c>
      <c r="BJ212" s="18" t="s">
        <v>107</v>
      </c>
      <c r="BK212" s="199">
        <f>ROUND(I212*H212,2)</f>
        <v>350.68000000000001</v>
      </c>
      <c r="BL212" s="18" t="s">
        <v>130</v>
      </c>
      <c r="BM212" s="198" t="s">
        <v>401</v>
      </c>
    </row>
    <row r="213" s="12" customFormat="1" ht="22.8" customHeight="1">
      <c r="A213" s="12"/>
      <c r="B213" s="175"/>
      <c r="C213" s="12"/>
      <c r="D213" s="176" t="s">
        <v>71</v>
      </c>
      <c r="E213" s="185" t="s">
        <v>268</v>
      </c>
      <c r="F213" s="185" t="s">
        <v>269</v>
      </c>
      <c r="G213" s="12"/>
      <c r="H213" s="12"/>
      <c r="I213" s="12"/>
      <c r="J213" s="186">
        <f>BK213</f>
        <v>5242.2700000000004</v>
      </c>
      <c r="K213" s="12"/>
      <c r="L213" s="175"/>
      <c r="M213" s="179"/>
      <c r="N213" s="180"/>
      <c r="O213" s="180"/>
      <c r="P213" s="181">
        <f>P214</f>
        <v>221.05267500000002</v>
      </c>
      <c r="Q213" s="180"/>
      <c r="R213" s="181">
        <f>R214</f>
        <v>0</v>
      </c>
      <c r="S213" s="180"/>
      <c r="T213" s="182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6" t="s">
        <v>80</v>
      </c>
      <c r="AT213" s="183" t="s">
        <v>71</v>
      </c>
      <c r="AU213" s="183" t="s">
        <v>80</v>
      </c>
      <c r="AY213" s="176" t="s">
        <v>124</v>
      </c>
      <c r="BK213" s="184">
        <f>BK214</f>
        <v>5242.2700000000004</v>
      </c>
    </row>
    <row r="214" s="2" customFormat="1" ht="33" customHeight="1">
      <c r="A214" s="31"/>
      <c r="B214" s="153"/>
      <c r="C214" s="187" t="s">
        <v>402</v>
      </c>
      <c r="D214" s="187" t="s">
        <v>126</v>
      </c>
      <c r="E214" s="188" t="s">
        <v>271</v>
      </c>
      <c r="F214" s="189" t="s">
        <v>272</v>
      </c>
      <c r="G214" s="190" t="s">
        <v>177</v>
      </c>
      <c r="H214" s="191">
        <v>562.47500000000002</v>
      </c>
      <c r="I214" s="192">
        <v>9.3200000000000003</v>
      </c>
      <c r="J214" s="192">
        <f>ROUND(I214*H214,2)</f>
        <v>5242.2700000000004</v>
      </c>
      <c r="K214" s="193"/>
      <c r="L214" s="32"/>
      <c r="M214" s="194" t="s">
        <v>1</v>
      </c>
      <c r="N214" s="195" t="s">
        <v>38</v>
      </c>
      <c r="O214" s="196">
        <v>0.39300000000000002</v>
      </c>
      <c r="P214" s="196">
        <f>O214*H214</f>
        <v>221.05267500000002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8" t="s">
        <v>130</v>
      </c>
      <c r="AT214" s="198" t="s">
        <v>126</v>
      </c>
      <c r="AU214" s="198" t="s">
        <v>107</v>
      </c>
      <c r="AY214" s="18" t="s">
        <v>124</v>
      </c>
      <c r="BE214" s="199">
        <f>IF(N214="základná",J214,0)</f>
        <v>0</v>
      </c>
      <c r="BF214" s="199">
        <f>IF(N214="znížená",J214,0)</f>
        <v>5242.2700000000004</v>
      </c>
      <c r="BG214" s="199">
        <f>IF(N214="zákl. prenesená",J214,0)</f>
        <v>0</v>
      </c>
      <c r="BH214" s="199">
        <f>IF(N214="zníž. prenesená",J214,0)</f>
        <v>0</v>
      </c>
      <c r="BI214" s="199">
        <f>IF(N214="nulová",J214,0)</f>
        <v>0</v>
      </c>
      <c r="BJ214" s="18" t="s">
        <v>107</v>
      </c>
      <c r="BK214" s="199">
        <f>ROUND(I214*H214,2)</f>
        <v>5242.2700000000004</v>
      </c>
      <c r="BL214" s="18" t="s">
        <v>130</v>
      </c>
      <c r="BM214" s="198" t="s">
        <v>403</v>
      </c>
    </row>
    <row r="215" s="12" customFormat="1" ht="22.8" customHeight="1">
      <c r="A215" s="12"/>
      <c r="B215" s="175"/>
      <c r="C215" s="12"/>
      <c r="D215" s="176" t="s">
        <v>71</v>
      </c>
      <c r="E215" s="185" t="s">
        <v>276</v>
      </c>
      <c r="F215" s="185" t="s">
        <v>277</v>
      </c>
      <c r="G215" s="12"/>
      <c r="H215" s="12"/>
      <c r="I215" s="12"/>
      <c r="J215" s="186">
        <f>BK215</f>
        <v>142.78</v>
      </c>
      <c r="K215" s="12"/>
      <c r="L215" s="175"/>
      <c r="M215" s="179"/>
      <c r="N215" s="180"/>
      <c r="O215" s="180"/>
      <c r="P215" s="181">
        <f>SUM(P216:P218)</f>
        <v>0.59796000000000005</v>
      </c>
      <c r="Q215" s="180"/>
      <c r="R215" s="181">
        <f>SUM(R216:R218)</f>
        <v>9.1349999999999998E-05</v>
      </c>
      <c r="S215" s="180"/>
      <c r="T215" s="182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76" t="s">
        <v>107</v>
      </c>
      <c r="AT215" s="183" t="s">
        <v>71</v>
      </c>
      <c r="AU215" s="183" t="s">
        <v>80</v>
      </c>
      <c r="AY215" s="176" t="s">
        <v>124</v>
      </c>
      <c r="BK215" s="184">
        <f>SUM(BK216:BK218)</f>
        <v>142.78</v>
      </c>
    </row>
    <row r="216" s="2" customFormat="1" ht="16.5" customHeight="1">
      <c r="A216" s="31"/>
      <c r="B216" s="153"/>
      <c r="C216" s="187" t="s">
        <v>404</v>
      </c>
      <c r="D216" s="187" t="s">
        <v>126</v>
      </c>
      <c r="E216" s="188" t="s">
        <v>279</v>
      </c>
      <c r="F216" s="189" t="s">
        <v>280</v>
      </c>
      <c r="G216" s="190" t="s">
        <v>230</v>
      </c>
      <c r="H216" s="191">
        <v>3</v>
      </c>
      <c r="I216" s="192">
        <v>4</v>
      </c>
      <c r="J216" s="192">
        <f>ROUND(I216*H216,2)</f>
        <v>12</v>
      </c>
      <c r="K216" s="193"/>
      <c r="L216" s="32"/>
      <c r="M216" s="194" t="s">
        <v>1</v>
      </c>
      <c r="N216" s="195" t="s">
        <v>38</v>
      </c>
      <c r="O216" s="196">
        <v>0.19932</v>
      </c>
      <c r="P216" s="196">
        <f>O216*H216</f>
        <v>0.59796000000000005</v>
      </c>
      <c r="Q216" s="196">
        <v>3.0450000000000002E-05</v>
      </c>
      <c r="R216" s="196">
        <f>Q216*H216</f>
        <v>9.1349999999999998E-05</v>
      </c>
      <c r="S216" s="196">
        <v>0</v>
      </c>
      <c r="T216" s="19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8" t="s">
        <v>201</v>
      </c>
      <c r="AT216" s="198" t="s">
        <v>126</v>
      </c>
      <c r="AU216" s="198" t="s">
        <v>107</v>
      </c>
      <c r="AY216" s="18" t="s">
        <v>124</v>
      </c>
      <c r="BE216" s="199">
        <f>IF(N216="základná",J216,0)</f>
        <v>0</v>
      </c>
      <c r="BF216" s="199">
        <f>IF(N216="znížená",J216,0)</f>
        <v>12</v>
      </c>
      <c r="BG216" s="199">
        <f>IF(N216="zákl. prenesená",J216,0)</f>
        <v>0</v>
      </c>
      <c r="BH216" s="199">
        <f>IF(N216="zníž. prenesená",J216,0)</f>
        <v>0</v>
      </c>
      <c r="BI216" s="199">
        <f>IF(N216="nulová",J216,0)</f>
        <v>0</v>
      </c>
      <c r="BJ216" s="18" t="s">
        <v>107</v>
      </c>
      <c r="BK216" s="199">
        <f>ROUND(I216*H216,2)</f>
        <v>12</v>
      </c>
      <c r="BL216" s="18" t="s">
        <v>201</v>
      </c>
      <c r="BM216" s="198" t="s">
        <v>405</v>
      </c>
    </row>
    <row r="217" s="2" customFormat="1" ht="16.5" customHeight="1">
      <c r="A217" s="31"/>
      <c r="B217" s="153"/>
      <c r="C217" s="214" t="s">
        <v>406</v>
      </c>
      <c r="D217" s="214" t="s">
        <v>174</v>
      </c>
      <c r="E217" s="215" t="s">
        <v>283</v>
      </c>
      <c r="F217" s="216" t="s">
        <v>284</v>
      </c>
      <c r="G217" s="217" t="s">
        <v>230</v>
      </c>
      <c r="H217" s="218">
        <v>3</v>
      </c>
      <c r="I217" s="219">
        <v>43.170000000000002</v>
      </c>
      <c r="J217" s="219">
        <f>ROUND(I217*H217,2)</f>
        <v>129.50999999999999</v>
      </c>
      <c r="K217" s="220"/>
      <c r="L217" s="221"/>
      <c r="M217" s="222" t="s">
        <v>1</v>
      </c>
      <c r="N217" s="223" t="s">
        <v>38</v>
      </c>
      <c r="O217" s="196">
        <v>0</v>
      </c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8" t="s">
        <v>278</v>
      </c>
      <c r="AT217" s="198" t="s">
        <v>174</v>
      </c>
      <c r="AU217" s="198" t="s">
        <v>107</v>
      </c>
      <c r="AY217" s="18" t="s">
        <v>124</v>
      </c>
      <c r="BE217" s="199">
        <f>IF(N217="základná",J217,0)</f>
        <v>0</v>
      </c>
      <c r="BF217" s="199">
        <f>IF(N217="znížená",J217,0)</f>
        <v>129.50999999999999</v>
      </c>
      <c r="BG217" s="199">
        <f>IF(N217="zákl. prenesená",J217,0)</f>
        <v>0</v>
      </c>
      <c r="BH217" s="199">
        <f>IF(N217="zníž. prenesená",J217,0)</f>
        <v>0</v>
      </c>
      <c r="BI217" s="199">
        <f>IF(N217="nulová",J217,0)</f>
        <v>0</v>
      </c>
      <c r="BJ217" s="18" t="s">
        <v>107</v>
      </c>
      <c r="BK217" s="199">
        <f>ROUND(I217*H217,2)</f>
        <v>129.50999999999999</v>
      </c>
      <c r="BL217" s="18" t="s">
        <v>201</v>
      </c>
      <c r="BM217" s="198" t="s">
        <v>407</v>
      </c>
    </row>
    <row r="218" s="2" customFormat="1" ht="24.15" customHeight="1">
      <c r="A218" s="31"/>
      <c r="B218" s="153"/>
      <c r="C218" s="187" t="s">
        <v>408</v>
      </c>
      <c r="D218" s="187" t="s">
        <v>126</v>
      </c>
      <c r="E218" s="188" t="s">
        <v>287</v>
      </c>
      <c r="F218" s="189" t="s">
        <v>288</v>
      </c>
      <c r="G218" s="190" t="s">
        <v>289</v>
      </c>
      <c r="H218" s="191">
        <v>1.415</v>
      </c>
      <c r="I218" s="192">
        <v>0.90000000000000002</v>
      </c>
      <c r="J218" s="192">
        <f>ROUND(I218*H218,2)</f>
        <v>1.27</v>
      </c>
      <c r="K218" s="193"/>
      <c r="L218" s="32"/>
      <c r="M218" s="224" t="s">
        <v>1</v>
      </c>
      <c r="N218" s="225" t="s">
        <v>38</v>
      </c>
      <c r="O218" s="226">
        <v>0</v>
      </c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8" t="s">
        <v>201</v>
      </c>
      <c r="AT218" s="198" t="s">
        <v>126</v>
      </c>
      <c r="AU218" s="198" t="s">
        <v>107</v>
      </c>
      <c r="AY218" s="18" t="s">
        <v>124</v>
      </c>
      <c r="BE218" s="199">
        <f>IF(N218="základná",J218,0)</f>
        <v>0</v>
      </c>
      <c r="BF218" s="199">
        <f>IF(N218="znížená",J218,0)</f>
        <v>1.27</v>
      </c>
      <c r="BG218" s="199">
        <f>IF(N218="zákl. prenesená",J218,0)</f>
        <v>0</v>
      </c>
      <c r="BH218" s="199">
        <f>IF(N218="zníž. prenesená",J218,0)</f>
        <v>0</v>
      </c>
      <c r="BI218" s="199">
        <f>IF(N218="nulová",J218,0)</f>
        <v>0</v>
      </c>
      <c r="BJ218" s="18" t="s">
        <v>107</v>
      </c>
      <c r="BK218" s="199">
        <f>ROUND(I218*H218,2)</f>
        <v>1.27</v>
      </c>
      <c r="BL218" s="18" t="s">
        <v>201</v>
      </c>
      <c r="BM218" s="198" t="s">
        <v>409</v>
      </c>
    </row>
    <row r="219" s="2" customFormat="1" ht="6.96" customHeight="1">
      <c r="A219" s="31"/>
      <c r="B219" s="57"/>
      <c r="C219" s="58"/>
      <c r="D219" s="58"/>
      <c r="E219" s="58"/>
      <c r="F219" s="58"/>
      <c r="G219" s="58"/>
      <c r="H219" s="58"/>
      <c r="I219" s="58"/>
      <c r="J219" s="58"/>
      <c r="K219" s="58"/>
      <c r="L219" s="32"/>
      <c r="M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</row>
  </sheetData>
  <autoFilter ref="C131:K218"/>
  <mergeCells count="11">
    <mergeCell ref="E7:H7"/>
    <mergeCell ref="E9:H9"/>
    <mergeCell ref="E18:H18"/>
    <mergeCell ref="E27:H27"/>
    <mergeCell ref="E85:H85"/>
    <mergeCell ref="E87:H87"/>
    <mergeCell ref="D110:F110"/>
    <mergeCell ref="D111:F111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DESKTOP-S63PN0F\Pc</dc:creator>
  <cp:lastModifiedBy>DESKTOP-S63PN0F\Pc</cp:lastModifiedBy>
  <dcterms:created xsi:type="dcterms:W3CDTF">2023-08-25T08:07:08Z</dcterms:created>
  <dcterms:modified xsi:type="dcterms:W3CDTF">2023-08-25T08:07:09Z</dcterms:modified>
</cp:coreProperties>
</file>